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65521" windowWidth="9375" windowHeight="6795" activeTab="0"/>
  </bookViews>
  <sheets>
    <sheet name="PL" sheetId="1" r:id="rId1"/>
    <sheet name="BS" sheetId="2" r:id="rId2"/>
    <sheet name="EQTY" sheetId="3" r:id="rId3"/>
    <sheet name="CF" sheetId="4" r:id="rId4"/>
  </sheets>
  <externalReferences>
    <externalReference r:id="rId7"/>
    <externalReference r:id="rId8"/>
  </externalReferences>
  <definedNames>
    <definedName name="_xlnm.Print_Area" localSheetId="1">'BS'!$A$1:$H$119</definedName>
    <definedName name="_xlnm.Print_Area" localSheetId="3">'CF'!$A$1:$J$119</definedName>
    <definedName name="_xlnm.Print_Area" localSheetId="2">'EQTY'!$A$1:$L$62</definedName>
    <definedName name="_xlnm.Print_Area" localSheetId="0">'PL'!$A$1:$K$56</definedName>
    <definedName name="_xlnm.Print_Titles" localSheetId="1">'BS'!$1:$6</definedName>
    <definedName name="_xlnm.Print_Titles" localSheetId="3">'CF'!$1:$6</definedName>
  </definedNames>
  <calcPr fullCalcOnLoad="1"/>
</workbook>
</file>

<file path=xl/comments2.xml><?xml version="1.0" encoding="utf-8"?>
<comments xmlns="http://schemas.openxmlformats.org/spreadsheetml/2006/main">
  <authors>
    <author>encorp</author>
  </authors>
  <commentList>
    <comment ref="F86" authorId="0">
      <text>
        <r>
          <rPr>
            <b/>
            <sz val="8"/>
            <rFont val="Tahoma"/>
            <family val="0"/>
          </rPr>
          <t>encorp:</t>
        </r>
        <r>
          <rPr>
            <sz val="8"/>
            <rFont val="Tahoma"/>
            <family val="0"/>
          </rPr>
          <t xml:space="preserve">
+1
</t>
        </r>
      </text>
    </comment>
  </commentList>
</comments>
</file>

<file path=xl/sharedStrings.xml><?xml version="1.0" encoding="utf-8"?>
<sst xmlns="http://schemas.openxmlformats.org/spreadsheetml/2006/main" count="204" uniqueCount="156">
  <si>
    <t xml:space="preserve">   Share of profit in associate company</t>
  </si>
  <si>
    <t>Development cost</t>
  </si>
  <si>
    <t>At 31 Dec 2004</t>
  </si>
  <si>
    <t>Share of Profit from Associate Company</t>
  </si>
  <si>
    <t>LAND AND DEVELOPMENT COST</t>
  </si>
  <si>
    <t>INVESTMENT IN ASSOCIATE COMPANY</t>
  </si>
  <si>
    <t>DEFERRED TAX ASSETS</t>
  </si>
  <si>
    <t>Amount due to corporate shareholder</t>
  </si>
  <si>
    <t>Amount due to associate company</t>
  </si>
  <si>
    <t>Encorp Berhad</t>
  </si>
  <si>
    <t>(Company No.: 506836-X)</t>
  </si>
  <si>
    <t>(Incorporated in Malaysia)</t>
  </si>
  <si>
    <t>CONDENSED CONSOLIDATED BALANCE SHEET</t>
  </si>
  <si>
    <t>(Unaudited)</t>
  </si>
  <si>
    <t>(Audited)</t>
  </si>
  <si>
    <t>As at end of current quarter</t>
  </si>
  <si>
    <t>As at preceding financial year end</t>
  </si>
  <si>
    <t>RM'000</t>
  </si>
  <si>
    <t>PROPERTY, PLANT AND EQUIPMENT</t>
  </si>
  <si>
    <t>GOODWILL</t>
  </si>
  <si>
    <t>CONCESSION EXPENDITURE</t>
  </si>
  <si>
    <t>CONCESSION INCOME RECEIVABLE</t>
  </si>
  <si>
    <t>CURRENT ASSETS</t>
  </si>
  <si>
    <t>Inventories</t>
  </si>
  <si>
    <t>Trade receivable</t>
  </si>
  <si>
    <t>Other receivables</t>
  </si>
  <si>
    <t xml:space="preserve"> </t>
  </si>
  <si>
    <t>Tax recoverable</t>
  </si>
  <si>
    <t>Amount due from corporate shareholder</t>
  </si>
  <si>
    <t>Deposit, cash and bank balances</t>
  </si>
  <si>
    <t>CURRENT LIABILITIES</t>
  </si>
  <si>
    <t>Trade payables</t>
  </si>
  <si>
    <t>Other payables</t>
  </si>
  <si>
    <t>Short term borrowings</t>
  </si>
  <si>
    <t>Hire purchase payables</t>
  </si>
  <si>
    <t>Provision for taxation</t>
  </si>
  <si>
    <t>NET CURRENT LIABILITIES</t>
  </si>
  <si>
    <t xml:space="preserve">The Condensed Consolidated Balance Sheet should be read in conjunction with the Audited Financial Statements' </t>
  </si>
  <si>
    <t>FUNDS EMPLOYED:-</t>
  </si>
  <si>
    <t>SHARE CAPITAL</t>
  </si>
  <si>
    <t>SHARE PREMIUM</t>
  </si>
  <si>
    <t>RESERVE ARISING ON CONSOLIDATION</t>
  </si>
  <si>
    <t>RETAINED PROFIT</t>
  </si>
  <si>
    <t>SHAREHOLDERS' FUNDS</t>
  </si>
  <si>
    <t>DEFERRED AND LONG TERM</t>
  </si>
  <si>
    <t>LIABILITIES</t>
  </si>
  <si>
    <t>Long term borrowings</t>
  </si>
  <si>
    <t>Deferred taxation</t>
  </si>
  <si>
    <t>NET TANGIBLE ASSETS PER SHARE (RM)</t>
  </si>
  <si>
    <t>Non-distributable</t>
  </si>
  <si>
    <t>Distributable</t>
  </si>
  <si>
    <t>Share</t>
  </si>
  <si>
    <t>Reserve on</t>
  </si>
  <si>
    <t>Retained</t>
  </si>
  <si>
    <t>Total</t>
  </si>
  <si>
    <t>Capital</t>
  </si>
  <si>
    <t>Premium</t>
  </si>
  <si>
    <t>Consolidation</t>
  </si>
  <si>
    <t>Profits</t>
  </si>
  <si>
    <t>( RM'000 )</t>
  </si>
  <si>
    <t>At 1 January 2003</t>
  </si>
  <si>
    <t>As previously stated</t>
  </si>
  <si>
    <t>Prior year adjustment</t>
  </si>
  <si>
    <t>At 1 January 2003 (restated)</t>
  </si>
  <si>
    <t>Net profit for the year</t>
  </si>
  <si>
    <t>At 31 December 2003</t>
  </si>
  <si>
    <t>Net loss for the period</t>
  </si>
  <si>
    <t>CONDENSED CONSOLIDATED CASH FLOW STATEMENTS FOR THE QUARTER ENDED</t>
  </si>
  <si>
    <t>RM '000</t>
  </si>
  <si>
    <t>Cash Flows From Operating Activities</t>
  </si>
  <si>
    <t>(Loss)/profit before taxation</t>
  </si>
  <si>
    <t>Adjustments for:</t>
  </si>
  <si>
    <t xml:space="preserve">   Depreciation</t>
  </si>
  <si>
    <t xml:space="preserve">   Interest expenses</t>
  </si>
  <si>
    <t xml:space="preserve">   Gain on disposal of plant and equipment</t>
  </si>
  <si>
    <t xml:space="preserve">   Provision for doubtful debts</t>
  </si>
  <si>
    <t xml:space="preserve">   Bad debts recovered</t>
  </si>
  <si>
    <t xml:space="preserve">   Amortisation of concession expenditure</t>
  </si>
  <si>
    <t xml:space="preserve">   Interest income</t>
  </si>
  <si>
    <t xml:space="preserve">   Amortisation of goodwill on consolidation</t>
  </si>
  <si>
    <t>Operating profit before working capital changes</t>
  </si>
  <si>
    <t>Changes in working capital:</t>
  </si>
  <si>
    <t>Net change in current assets</t>
  </si>
  <si>
    <t>Net change in current liabilities</t>
  </si>
  <si>
    <t>Cash generated from operations</t>
  </si>
  <si>
    <t>Interest paid</t>
  </si>
  <si>
    <t>Income taxes paid</t>
  </si>
  <si>
    <t>Net cash flow generated from operating activities</t>
  </si>
  <si>
    <t>Cash Flows From Investing Activities</t>
  </si>
  <si>
    <t>Purchase of property, plant and equipment</t>
  </si>
  <si>
    <t>Proceeds from disposal of fixed asset</t>
  </si>
  <si>
    <t>Interest received</t>
  </si>
  <si>
    <t>Cash Flows From Financing Activities</t>
  </si>
  <si>
    <t>Proceeds from borrowings</t>
  </si>
  <si>
    <t>Repayment of  borrowings</t>
  </si>
  <si>
    <t>Release of deposits pledged</t>
  </si>
  <si>
    <t>Repayment of hire purchase and lease payables</t>
  </si>
  <si>
    <t>Net cash used in  financing activities</t>
  </si>
  <si>
    <t>Cash and Cash Equivalents At Beginning Of Period</t>
  </si>
  <si>
    <t>Cash and Cash Equivalents At End Of Period</t>
  </si>
  <si>
    <t>Cash and cash equivalents included in the cash flows comprise the following balance sheet amounts:-</t>
  </si>
  <si>
    <t>Deposits</t>
  </si>
  <si>
    <t>Cash and bank balances</t>
  </si>
  <si>
    <t>Bank overdrafts</t>
  </si>
  <si>
    <t>Less: Cash and bank balances and deposits pledged</t>
  </si>
  <si>
    <t>CONDENSED CONSOLIDATED INCOME STATEMENTS</t>
  </si>
  <si>
    <t>Individual Quarter</t>
  </si>
  <si>
    <t>Cumulative Quarter</t>
  </si>
  <si>
    <t>Current year quarter</t>
  </si>
  <si>
    <t>Preceding year corresponding quarter</t>
  </si>
  <si>
    <t>Current Year to date</t>
  </si>
  <si>
    <t>Preceding year  corresponding period</t>
  </si>
  <si>
    <t>30 Sep 04</t>
  </si>
  <si>
    <t>Revenue</t>
  </si>
  <si>
    <t>Operating Expenses</t>
  </si>
  <si>
    <t>Profit from Operations</t>
  </si>
  <si>
    <t>Other Operating Income</t>
  </si>
  <si>
    <t>Finance Cost</t>
  </si>
  <si>
    <t>Taxation</t>
  </si>
  <si>
    <t xml:space="preserve">   -Basic (223,508,536)</t>
  </si>
  <si>
    <t>The Condensed Income Statements should be read in conjunction with the Audited Financial Statements'  for the year</t>
  </si>
  <si>
    <t>ended 31 December 2003 and the accompanying explanatory notes attached to the interim financial statements.</t>
  </si>
  <si>
    <t>for the year ended 31December 2003 and the accompanying explanatory notes attached to the interim financial</t>
  </si>
  <si>
    <t>statements</t>
  </si>
  <si>
    <t>for the year ended 31 December 2003 and the accompanying explanatory notes attached to the interim financial</t>
  </si>
  <si>
    <t>The Condensed Consolidated Statement of Changes In Equity should be read in conjunction with the Audited Financial</t>
  </si>
  <si>
    <t>Statements' for the year ended 31 December 2003 and the accompanying explanatory notes attached to the interim</t>
  </si>
  <si>
    <t>financial statements.</t>
  </si>
  <si>
    <t>CONDENSED CONSOLIDATED STATEMENTS OF CHANGES IN EQUITY FOR THE QUARTER ENDED</t>
  </si>
  <si>
    <t>The Condensed Consolidated Cashflow Statements should be read in conjunction with the Audited</t>
  </si>
  <si>
    <t>Financial Statements' for the year ended 31 December 2003 and the accompanying explanatory</t>
  </si>
  <si>
    <t>notes attached to the interim financial statements.</t>
  </si>
  <si>
    <t>Quarterly report on consolidated results for the quarter ended 31 December 2004. These figures have not been audited.</t>
  </si>
  <si>
    <t>AS AT 31 DECEMBER 2004</t>
  </si>
  <si>
    <t>31 DECEMBER 2004</t>
  </si>
  <si>
    <t>12  Months ended</t>
  </si>
  <si>
    <t>31 Dec 03</t>
  </si>
  <si>
    <t>31 Dec 04</t>
  </si>
  <si>
    <t>Disposal of subsidiary</t>
  </si>
  <si>
    <t>Deposit from house buyers</t>
  </si>
  <si>
    <t>Preference shares</t>
  </si>
  <si>
    <t>Minority interest</t>
  </si>
  <si>
    <t>Purchase of subsidiaries</t>
  </si>
  <si>
    <t>ABBA NOTES</t>
  </si>
  <si>
    <t>Purchase of ABBA notes</t>
  </si>
  <si>
    <t>Acquisition of subsidiary</t>
  </si>
  <si>
    <t>Net cash used in investing activities</t>
  </si>
  <si>
    <t>Net Decrease In Cash and Cash Equivalents</t>
  </si>
  <si>
    <t>Loss on Disposal of Subsidiary</t>
  </si>
  <si>
    <t>(Loss) / profit  after tax</t>
  </si>
  <si>
    <t>Net (loss) / profit for the period</t>
  </si>
  <si>
    <t>(Loss) / earnings per share (Sen)</t>
  </si>
  <si>
    <t>(Loss) / profit before tax</t>
  </si>
  <si>
    <t>Old format/[presentation</t>
  </si>
  <si>
    <t>Acquisition of subsidiary / Reduction of</t>
  </si>
  <si>
    <t>shareholding in subsidiary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</si>
</sst>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_);\(#,##0\);&quot;  -         &quot;"/>
    <numFmt numFmtId="166" formatCode="#,##0_);[Red]\(#,##0\);\-"/>
    <numFmt numFmtId="167" formatCode="0_);\(0\)"/>
    <numFmt numFmtId="168" formatCode="_(* #,##0.0_);_(* \(#,##0.0\);_(* &quot;-&quot;??_);_(@_)"/>
    <numFmt numFmtId="169" formatCode="#,##0.0_);[Red]\(#,##0.0\)"/>
  </numFmts>
  <fonts count="22">
    <font>
      <sz val="10"/>
      <name val="Arial"/>
      <family val="0"/>
    </font>
    <font>
      <b/>
      <sz val="11"/>
      <name val="Arial"/>
      <family val="2"/>
    </font>
    <font>
      <sz val="11"/>
      <name val="Arial"/>
      <family val="0"/>
    </font>
    <font>
      <b/>
      <u val="single"/>
      <sz val="11"/>
      <name val="Arial"/>
      <family val="2"/>
    </font>
    <font>
      <sz val="11"/>
      <name val="Times New Roman"/>
      <family val="1"/>
    </font>
    <font>
      <sz val="12"/>
      <name val="Garamond"/>
      <family val="1"/>
    </font>
    <font>
      <u val="single"/>
      <sz val="11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2"/>
      <name val="Times New Roman"/>
      <family val="1"/>
    </font>
    <font>
      <sz val="10"/>
      <name val="Geneva"/>
      <family val="0"/>
    </font>
    <font>
      <sz val="10"/>
      <name val="Times New Roman"/>
      <family val="1"/>
    </font>
    <font>
      <b/>
      <sz val="16"/>
      <name val="Arial"/>
      <family val="2"/>
    </font>
    <font>
      <b/>
      <u val="singleAccounting"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0" fontId="1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185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15" fontId="1" fillId="0" borderId="0" xfId="0" applyNumberFormat="1" applyFont="1" applyAlignment="1" quotePrefix="1">
      <alignment horizontal="center"/>
    </xf>
    <xf numFmtId="0" fontId="2" fillId="0" borderId="0" xfId="0" applyFont="1" applyAlignment="1" quotePrefix="1">
      <alignment horizontal="right"/>
    </xf>
    <xf numFmtId="0" fontId="4" fillId="0" borderId="0" xfId="23" applyFont="1" applyFill="1">
      <alignment/>
      <protection/>
    </xf>
    <xf numFmtId="0" fontId="4" fillId="0" borderId="0" xfId="23" applyFont="1">
      <alignment/>
      <protection/>
    </xf>
    <xf numFmtId="164" fontId="2" fillId="0" borderId="0" xfId="23" applyNumberFormat="1" applyFont="1">
      <alignment/>
      <protection/>
    </xf>
    <xf numFmtId="0" fontId="2" fillId="0" borderId="0" xfId="0" applyFont="1" applyAlignment="1">
      <alignment horizontal="right"/>
    </xf>
    <xf numFmtId="0" fontId="2" fillId="0" borderId="0" xfId="23" applyFont="1" applyFill="1">
      <alignment/>
      <protection/>
    </xf>
    <xf numFmtId="164" fontId="2" fillId="0" borderId="0" xfId="15" applyNumberFormat="1" applyFont="1" applyAlignment="1">
      <alignment horizontal="right"/>
    </xf>
    <xf numFmtId="0" fontId="6" fillId="0" borderId="0" xfId="23" applyFont="1" applyFill="1">
      <alignment/>
      <protection/>
    </xf>
    <xf numFmtId="0" fontId="2" fillId="0" borderId="0" xfId="23" applyFont="1">
      <alignment/>
      <protection/>
    </xf>
    <xf numFmtId="164" fontId="2" fillId="0" borderId="0" xfId="15" applyNumberFormat="1" applyFont="1" applyBorder="1" applyAlignment="1">
      <alignment horizontal="right"/>
    </xf>
    <xf numFmtId="164" fontId="2" fillId="0" borderId="1" xfId="15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3" xfId="15" applyNumberFormat="1" applyFont="1" applyBorder="1" applyAlignment="1">
      <alignment horizontal="right"/>
    </xf>
    <xf numFmtId="164" fontId="2" fillId="0" borderId="2" xfId="15" applyNumberFormat="1" applyFont="1" applyBorder="1" applyAlignment="1">
      <alignment horizontal="right"/>
    </xf>
    <xf numFmtId="0" fontId="2" fillId="0" borderId="0" xfId="0" applyFont="1" applyFill="1" applyAlignment="1">
      <alignment/>
    </xf>
    <xf numFmtId="164" fontId="2" fillId="0" borderId="4" xfId="15" applyNumberFormat="1" applyFont="1" applyBorder="1" applyAlignment="1">
      <alignment horizontal="right"/>
    </xf>
    <xf numFmtId="164" fontId="2" fillId="0" borderId="5" xfId="15" applyNumberFormat="1" applyFont="1" applyBorder="1" applyAlignment="1">
      <alignment horizontal="right"/>
    </xf>
    <xf numFmtId="164" fontId="2" fillId="0" borderId="6" xfId="15" applyNumberFormat="1" applyFont="1" applyBorder="1" applyAlignment="1">
      <alignment horizontal="right"/>
    </xf>
    <xf numFmtId="164" fontId="2" fillId="0" borderId="0" xfId="23" applyNumberFormat="1" applyFont="1" applyAlignment="1">
      <alignment horizontal="right"/>
      <protection/>
    </xf>
    <xf numFmtId="164" fontId="2" fillId="0" borderId="7" xfId="15" applyNumberFormat="1" applyFont="1" applyBorder="1" applyAlignment="1">
      <alignment horizontal="right"/>
    </xf>
    <xf numFmtId="164" fontId="2" fillId="0" borderId="8" xfId="15" applyNumberFormat="1" applyFont="1" applyBorder="1" applyAlignment="1">
      <alignment horizontal="right"/>
    </xf>
    <xf numFmtId="164" fontId="2" fillId="0" borderId="0" xfId="23" applyNumberFormat="1" applyFont="1" applyBorder="1" applyAlignment="1">
      <alignment horizontal="right"/>
      <protection/>
    </xf>
    <xf numFmtId="0" fontId="0" fillId="0" borderId="0" xfId="23" applyFont="1" applyFill="1">
      <alignment/>
      <protection/>
    </xf>
    <xf numFmtId="164" fontId="2" fillId="0" borderId="0" xfId="15" applyNumberFormat="1" applyFont="1" applyAlignment="1">
      <alignment/>
    </xf>
    <xf numFmtId="165" fontId="2" fillId="0" borderId="0" xfId="0" applyNumberFormat="1" applyFont="1" applyFill="1" applyAlignment="1">
      <alignment/>
    </xf>
    <xf numFmtId="164" fontId="2" fillId="0" borderId="0" xfId="15" applyNumberFormat="1" applyFont="1" applyFill="1" applyAlignment="1">
      <alignment/>
    </xf>
    <xf numFmtId="164" fontId="2" fillId="0" borderId="7" xfId="15" applyNumberFormat="1" applyFont="1" applyBorder="1" applyAlignment="1">
      <alignment/>
    </xf>
    <xf numFmtId="164" fontId="2" fillId="0" borderId="0" xfId="15" applyNumberFormat="1" applyFont="1" applyBorder="1" applyAlignment="1">
      <alignment/>
    </xf>
    <xf numFmtId="164" fontId="2" fillId="0" borderId="5" xfId="15" applyNumberFormat="1" applyFont="1" applyBorder="1" applyAlignment="1">
      <alignment/>
    </xf>
    <xf numFmtId="164" fontId="2" fillId="0" borderId="2" xfId="15" applyNumberFormat="1" applyFont="1" applyFill="1" applyBorder="1" applyAlignment="1">
      <alignment horizontal="right"/>
    </xf>
    <xf numFmtId="164" fontId="2" fillId="0" borderId="2" xfId="15" applyNumberFormat="1" applyFont="1" applyBorder="1" applyAlignment="1">
      <alignment/>
    </xf>
    <xf numFmtId="164" fontId="2" fillId="0" borderId="6" xfId="15" applyNumberFormat="1" applyFont="1" applyBorder="1" applyAlignment="1">
      <alignment/>
    </xf>
    <xf numFmtId="164" fontId="2" fillId="0" borderId="9" xfId="15" applyNumberFormat="1" applyFont="1" applyBorder="1" applyAlignment="1">
      <alignment/>
    </xf>
    <xf numFmtId="164" fontId="2" fillId="0" borderId="8" xfId="15" applyNumberFormat="1" applyFont="1" applyFill="1" applyBorder="1" applyAlignment="1">
      <alignment/>
    </xf>
    <xf numFmtId="164" fontId="2" fillId="0" borderId="0" xfId="23" applyNumberFormat="1" applyFont="1" applyFill="1" applyBorder="1">
      <alignment/>
      <protection/>
    </xf>
    <xf numFmtId="164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164" fontId="0" fillId="0" borderId="0" xfId="15" applyNumberFormat="1" applyFont="1" applyFill="1" applyAlignment="1">
      <alignment/>
    </xf>
    <xf numFmtId="164" fontId="8" fillId="0" borderId="0" xfId="15" applyNumberFormat="1" applyFont="1" applyFill="1" applyAlignment="1">
      <alignment/>
    </xf>
    <xf numFmtId="164" fontId="9" fillId="0" borderId="0" xfId="15" applyNumberFormat="1" applyFont="1" applyFill="1" applyAlignment="1">
      <alignment/>
    </xf>
    <xf numFmtId="164" fontId="10" fillId="0" borderId="0" xfId="15" applyNumberFormat="1" applyFont="1" applyFill="1" applyAlignment="1">
      <alignment/>
    </xf>
    <xf numFmtId="164" fontId="11" fillId="0" borderId="0" xfId="15" applyNumberFormat="1" applyFont="1" applyFill="1" applyAlignment="1">
      <alignment/>
    </xf>
    <xf numFmtId="43" fontId="0" fillId="0" borderId="0" xfId="15" applyFont="1" applyFill="1" applyAlignment="1">
      <alignment/>
    </xf>
    <xf numFmtId="43" fontId="0" fillId="0" borderId="0" xfId="15" applyFont="1" applyFill="1" applyBorder="1" applyAlignment="1">
      <alignment/>
    </xf>
    <xf numFmtId="43" fontId="0" fillId="0" borderId="0" xfId="15" applyFont="1" applyFill="1" applyBorder="1" applyAlignment="1">
      <alignment horizontal="center" wrapText="1"/>
    </xf>
    <xf numFmtId="43" fontId="0" fillId="0" borderId="0" xfId="15" applyFont="1" applyFill="1" applyBorder="1" applyAlignment="1">
      <alignment horizontal="left"/>
    </xf>
    <xf numFmtId="43" fontId="0" fillId="0" borderId="0" xfId="15" applyFont="1" applyFill="1" applyBorder="1" applyAlignment="1">
      <alignment horizontal="center" vertical="center"/>
    </xf>
    <xf numFmtId="43" fontId="0" fillId="0" borderId="0" xfId="15" applyFont="1" applyFill="1" applyAlignment="1" applyProtection="1">
      <alignment/>
      <protection/>
    </xf>
    <xf numFmtId="43" fontId="0" fillId="0" borderId="0" xfId="15" applyFont="1" applyFill="1" applyBorder="1" applyAlignment="1" applyProtection="1">
      <alignment/>
      <protection/>
    </xf>
    <xf numFmtId="43" fontId="0" fillId="0" borderId="0" xfId="15" applyFont="1" applyFill="1" applyBorder="1" applyAlignment="1" applyProtection="1">
      <alignment horizontal="center" wrapText="1"/>
      <protection/>
    </xf>
    <xf numFmtId="43" fontId="0" fillId="0" borderId="0" xfId="15" applyFont="1" applyFill="1" applyBorder="1" applyAlignment="1" applyProtection="1">
      <alignment horizontal="left"/>
      <protection/>
    </xf>
    <xf numFmtId="43" fontId="0" fillId="0" borderId="0" xfId="15" applyFont="1" applyFill="1" applyBorder="1" applyAlignment="1" applyProtection="1">
      <alignment horizontal="center" vertical="center"/>
      <protection/>
    </xf>
    <xf numFmtId="43" fontId="9" fillId="0" borderId="0" xfId="15" applyFont="1" applyFill="1" applyBorder="1" applyAlignment="1">
      <alignment horizontal="center"/>
    </xf>
    <xf numFmtId="43" fontId="0" fillId="0" borderId="0" xfId="15" applyFont="1" applyFill="1" applyBorder="1" applyAlignment="1">
      <alignment horizontal="center"/>
    </xf>
    <xf numFmtId="43" fontId="9" fillId="0" borderId="0" xfId="15" applyFont="1" applyFill="1" applyBorder="1" applyAlignment="1">
      <alignment/>
    </xf>
    <xf numFmtId="164" fontId="0" fillId="0" borderId="0" xfId="15" applyNumberFormat="1" applyFont="1" applyFill="1" applyBorder="1" applyAlignment="1">
      <alignment horizontal="right"/>
    </xf>
    <xf numFmtId="164" fontId="0" fillId="0" borderId="0" xfId="15" applyNumberFormat="1" applyFont="1" applyFill="1" applyBorder="1" applyAlignment="1">
      <alignment/>
    </xf>
    <xf numFmtId="164" fontId="9" fillId="0" borderId="0" xfId="15" applyNumberFormat="1" applyFont="1" applyFill="1" applyBorder="1" applyAlignment="1">
      <alignment horizontal="right"/>
    </xf>
    <xf numFmtId="164" fontId="0" fillId="0" borderId="7" xfId="15" applyNumberFormat="1" applyFont="1" applyFill="1" applyBorder="1" applyAlignment="1">
      <alignment/>
    </xf>
    <xf numFmtId="164" fontId="9" fillId="0" borderId="7" xfId="15" applyNumberFormat="1" applyFont="1" applyFill="1" applyBorder="1" applyAlignment="1">
      <alignment horizontal="right"/>
    </xf>
    <xf numFmtId="164" fontId="9" fillId="0" borderId="0" xfId="15" applyNumberFormat="1" applyFont="1" applyFill="1" applyBorder="1" applyAlignment="1">
      <alignment/>
    </xf>
    <xf numFmtId="164" fontId="0" fillId="0" borderId="10" xfId="15" applyNumberFormat="1" applyFont="1" applyFill="1" applyBorder="1" applyAlignment="1">
      <alignment/>
    </xf>
    <xf numFmtId="164" fontId="9" fillId="0" borderId="10" xfId="15" applyNumberFormat="1" applyFont="1" applyFill="1" applyBorder="1" applyAlignment="1">
      <alignment/>
    </xf>
    <xf numFmtId="0" fontId="9" fillId="0" borderId="0" xfId="0" applyFont="1" applyFill="1" applyAlignment="1">
      <alignment/>
    </xf>
    <xf numFmtId="164" fontId="9" fillId="0" borderId="10" xfId="0" applyNumberFormat="1" applyFont="1" applyFill="1" applyBorder="1" applyAlignment="1">
      <alignment/>
    </xf>
    <xf numFmtId="0" fontId="9" fillId="0" borderId="10" xfId="0" applyFont="1" applyFill="1" applyBorder="1" applyAlignment="1">
      <alignment/>
    </xf>
    <xf numFmtId="164" fontId="0" fillId="0" borderId="0" xfId="15" applyNumberFormat="1" applyAlignment="1">
      <alignment/>
    </xf>
    <xf numFmtId="0" fontId="7" fillId="0" borderId="0" xfId="0" applyFont="1" applyAlignment="1">
      <alignment/>
    </xf>
    <xf numFmtId="164" fontId="0" fillId="0" borderId="0" xfId="15" applyNumberFormat="1" applyAlignment="1">
      <alignment horizontal="left"/>
    </xf>
    <xf numFmtId="0" fontId="9" fillId="0" borderId="0" xfId="0" applyFont="1" applyAlignment="1">
      <alignment/>
    </xf>
    <xf numFmtId="49" fontId="9" fillId="0" borderId="0" xfId="0" applyNumberFormat="1" applyFont="1" applyAlignment="1">
      <alignment/>
    </xf>
    <xf numFmtId="0" fontId="9" fillId="0" borderId="0" xfId="0" applyFont="1" applyAlignment="1">
      <alignment horizontal="center"/>
    </xf>
    <xf numFmtId="0" fontId="12" fillId="0" borderId="0" xfId="23" applyFont="1">
      <alignment/>
      <protection/>
    </xf>
    <xf numFmtId="0" fontId="12" fillId="0" borderId="0" xfId="23" applyFont="1" applyFill="1">
      <alignment/>
      <protection/>
    </xf>
    <xf numFmtId="15" fontId="9" fillId="0" borderId="0" xfId="0" applyNumberFormat="1" applyFont="1" applyAlignment="1">
      <alignment horizontal="center" vertical="center"/>
    </xf>
    <xf numFmtId="0" fontId="12" fillId="0" borderId="0" xfId="23" applyFont="1" applyAlignment="1">
      <alignment/>
      <protection/>
    </xf>
    <xf numFmtId="0" fontId="9" fillId="0" borderId="0" xfId="23" applyNumberFormat="1" applyFont="1" applyFill="1" applyAlignment="1" quotePrefix="1">
      <alignment horizontal="center"/>
      <protection/>
    </xf>
    <xf numFmtId="0" fontId="0" fillId="0" borderId="0" xfId="23" applyFont="1">
      <alignment/>
      <protection/>
    </xf>
    <xf numFmtId="166" fontId="9" fillId="0" borderId="0" xfId="23" applyNumberFormat="1" applyFont="1" applyFill="1" applyAlignment="1">
      <alignment horizontal="center"/>
      <protection/>
    </xf>
    <xf numFmtId="166" fontId="0" fillId="0" borderId="0" xfId="23" applyNumberFormat="1" applyFont="1">
      <alignment/>
      <protection/>
    </xf>
    <xf numFmtId="0" fontId="9" fillId="0" borderId="0" xfId="23" applyFont="1" applyFill="1">
      <alignment/>
      <protection/>
    </xf>
    <xf numFmtId="0" fontId="9" fillId="0" borderId="0" xfId="23" applyFont="1">
      <alignment/>
      <protection/>
    </xf>
    <xf numFmtId="41" fontId="0" fillId="0" borderId="0" xfId="23" applyNumberFormat="1" applyFont="1" applyAlignment="1">
      <alignment horizontal="right"/>
      <protection/>
    </xf>
    <xf numFmtId="41" fontId="0" fillId="0" borderId="0" xfId="23" applyNumberFormat="1" applyFont="1">
      <alignment/>
      <protection/>
    </xf>
    <xf numFmtId="41" fontId="0" fillId="0" borderId="0" xfId="23" applyNumberFormat="1" applyFont="1" applyFill="1">
      <alignment/>
      <protection/>
    </xf>
    <xf numFmtId="0" fontId="0" fillId="0" borderId="0" xfId="0" applyFont="1" applyAlignment="1">
      <alignment/>
    </xf>
    <xf numFmtId="41" fontId="0" fillId="0" borderId="7" xfId="23" applyNumberFormat="1" applyFont="1" applyBorder="1">
      <alignment/>
      <protection/>
    </xf>
    <xf numFmtId="41" fontId="0" fillId="0" borderId="0" xfId="23" applyNumberFormat="1" applyFont="1" applyBorder="1">
      <alignment/>
      <protection/>
    </xf>
    <xf numFmtId="41" fontId="0" fillId="0" borderId="11" xfId="23" applyNumberFormat="1" applyFont="1" applyBorder="1">
      <alignment/>
      <protection/>
    </xf>
    <xf numFmtId="164" fontId="0" fillId="0" borderId="0" xfId="17" applyNumberFormat="1" applyFont="1" applyAlignment="1">
      <alignment/>
    </xf>
    <xf numFmtId="164" fontId="0" fillId="0" borderId="0" xfId="17" applyNumberFormat="1" applyFont="1" applyFill="1" applyAlignment="1">
      <alignment/>
    </xf>
    <xf numFmtId="41" fontId="0" fillId="0" borderId="7" xfId="23" applyNumberFormat="1" applyFont="1" applyFill="1" applyBorder="1">
      <alignment/>
      <protection/>
    </xf>
    <xf numFmtId="41" fontId="0" fillId="0" borderId="0" xfId="23" applyNumberFormat="1" applyFont="1" applyFill="1" applyBorder="1" applyAlignment="1" quotePrefix="1">
      <alignment horizontal="right"/>
      <protection/>
    </xf>
    <xf numFmtId="167" fontId="0" fillId="0" borderId="7" xfId="23" applyNumberFormat="1" applyFont="1" applyFill="1" applyBorder="1">
      <alignment/>
      <protection/>
    </xf>
    <xf numFmtId="166" fontId="0" fillId="0" borderId="7" xfId="23" applyNumberFormat="1" applyFont="1" applyBorder="1">
      <alignment/>
      <protection/>
    </xf>
    <xf numFmtId="0" fontId="0" fillId="0" borderId="0" xfId="23" applyFont="1" applyFill="1" applyBorder="1">
      <alignment/>
      <protection/>
    </xf>
    <xf numFmtId="41" fontId="0" fillId="0" borderId="7" xfId="23" applyNumberFormat="1" applyFont="1" applyFill="1" applyBorder="1" quotePrefix="1">
      <alignment/>
      <protection/>
    </xf>
    <xf numFmtId="41" fontId="0" fillId="0" borderId="0" xfId="23" applyNumberFormat="1" applyFont="1" applyFill="1" applyBorder="1" quotePrefix="1">
      <alignment/>
      <protection/>
    </xf>
    <xf numFmtId="165" fontId="0" fillId="0" borderId="0" xfId="0" applyNumberFormat="1" applyFont="1" applyAlignment="1">
      <alignment/>
    </xf>
    <xf numFmtId="165" fontId="0" fillId="0" borderId="0" xfId="0" applyNumberFormat="1" applyFont="1" applyBorder="1" applyAlignment="1">
      <alignment/>
    </xf>
    <xf numFmtId="41" fontId="0" fillId="0" borderId="2" xfId="23" applyNumberFormat="1" applyFont="1" applyBorder="1">
      <alignment/>
      <protection/>
    </xf>
    <xf numFmtId="41" fontId="0" fillId="0" borderId="4" xfId="23" applyNumberFormat="1" applyFont="1" applyBorder="1">
      <alignment/>
      <protection/>
    </xf>
    <xf numFmtId="41" fontId="0" fillId="0" borderId="0" xfId="23" applyNumberFormat="1" applyFont="1" applyFill="1" applyBorder="1">
      <alignment/>
      <protection/>
    </xf>
    <xf numFmtId="0" fontId="0" fillId="0" borderId="0" xfId="23" applyFont="1" quotePrefix="1">
      <alignment/>
      <protection/>
    </xf>
    <xf numFmtId="0" fontId="0" fillId="0" borderId="0" xfId="0" applyFont="1" applyFill="1" applyAlignment="1">
      <alignment/>
    </xf>
    <xf numFmtId="164" fontId="0" fillId="0" borderId="5" xfId="17" applyNumberFormat="1" applyFont="1" applyFill="1" applyBorder="1" applyAlignment="1">
      <alignment/>
    </xf>
    <xf numFmtId="164" fontId="0" fillId="0" borderId="2" xfId="17" applyNumberFormat="1" applyFont="1" applyFill="1" applyBorder="1" applyAlignment="1">
      <alignment/>
    </xf>
    <xf numFmtId="41" fontId="0" fillId="0" borderId="2" xfId="23" applyNumberFormat="1" applyFont="1" applyFill="1" applyBorder="1">
      <alignment/>
      <protection/>
    </xf>
    <xf numFmtId="41" fontId="0" fillId="0" borderId="4" xfId="23" applyNumberFormat="1" applyFont="1" applyFill="1" applyBorder="1">
      <alignment/>
      <protection/>
    </xf>
    <xf numFmtId="164" fontId="0" fillId="0" borderId="0" xfId="17" applyNumberFormat="1" applyFont="1" applyFill="1" applyBorder="1" applyAlignment="1">
      <alignment/>
    </xf>
    <xf numFmtId="164" fontId="0" fillId="0" borderId="7" xfId="17" applyNumberFormat="1" applyFont="1" applyFill="1" applyBorder="1" applyAlignment="1">
      <alignment horizontal="center"/>
    </xf>
    <xf numFmtId="164" fontId="0" fillId="0" borderId="0" xfId="17" applyNumberFormat="1" applyFont="1" applyFill="1" applyBorder="1" applyAlignment="1">
      <alignment horizontal="center"/>
    </xf>
    <xf numFmtId="0" fontId="0" fillId="0" borderId="0" xfId="23" applyFont="1" applyBorder="1">
      <alignment/>
      <protection/>
    </xf>
    <xf numFmtId="41" fontId="9" fillId="0" borderId="7" xfId="23" applyNumberFormat="1" applyFont="1" applyBorder="1">
      <alignment/>
      <protection/>
    </xf>
    <xf numFmtId="41" fontId="0" fillId="0" borderId="8" xfId="23" applyNumberFormat="1" applyFont="1" applyBorder="1">
      <alignment/>
      <protection/>
    </xf>
    <xf numFmtId="0" fontId="14" fillId="0" borderId="0" xfId="23" applyFont="1">
      <alignment/>
      <protection/>
    </xf>
    <xf numFmtId="16" fontId="14" fillId="0" borderId="0" xfId="23" applyNumberFormat="1" applyFont="1" applyFill="1">
      <alignment/>
      <protection/>
    </xf>
    <xf numFmtId="41" fontId="14" fillId="0" borderId="0" xfId="23" applyNumberFormat="1" applyFont="1" applyBorder="1">
      <alignment/>
      <protection/>
    </xf>
    <xf numFmtId="166" fontId="14" fillId="0" borderId="0" xfId="23" applyNumberFormat="1" applyFont="1">
      <alignment/>
      <protection/>
    </xf>
    <xf numFmtId="0" fontId="9" fillId="0" borderId="0" xfId="0" applyFont="1" applyBorder="1" applyAlignment="1">
      <alignment horizontal="center"/>
    </xf>
    <xf numFmtId="15" fontId="9" fillId="0" borderId="0" xfId="0" applyNumberFormat="1" applyFont="1" applyAlignment="1" quotePrefix="1">
      <alignment horizontal="center"/>
    </xf>
    <xf numFmtId="0" fontId="0" fillId="0" borderId="0" xfId="0" applyFont="1" applyBorder="1" applyAlignment="1">
      <alignment horizontal="center"/>
    </xf>
    <xf numFmtId="164" fontId="0" fillId="0" borderId="0" xfId="15" applyNumberFormat="1" applyFont="1" applyBorder="1" applyAlignment="1">
      <alignment/>
    </xf>
    <xf numFmtId="164" fontId="0" fillId="0" borderId="0" xfId="15" applyNumberFormat="1" applyFont="1" applyAlignment="1">
      <alignment/>
    </xf>
    <xf numFmtId="166" fontId="14" fillId="0" borderId="0" xfId="23" applyNumberFormat="1" applyFont="1" applyAlignment="1">
      <alignment horizontal="right"/>
      <protection/>
    </xf>
    <xf numFmtId="164" fontId="0" fillId="0" borderId="7" xfId="15" applyNumberFormat="1" applyFont="1" applyBorder="1" applyAlignment="1">
      <alignment/>
    </xf>
    <xf numFmtId="164" fontId="0" fillId="0" borderId="11" xfId="15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7" xfId="0" applyFont="1" applyBorder="1" applyAlignment="1">
      <alignment/>
    </xf>
    <xf numFmtId="164" fontId="0" fillId="0" borderId="0" xfId="0" applyNumberFormat="1" applyFont="1" applyBorder="1" applyAlignment="1">
      <alignment/>
    </xf>
    <xf numFmtId="164" fontId="9" fillId="0" borderId="12" xfId="0" applyNumberFormat="1" applyFont="1" applyBorder="1" applyAlignment="1">
      <alignment/>
    </xf>
    <xf numFmtId="41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4" fillId="0" borderId="0" xfId="0" applyFont="1" applyAlignment="1">
      <alignment/>
    </xf>
    <xf numFmtId="164" fontId="0" fillId="0" borderId="0" xfId="15" applyNumberFormat="1" applyFont="1" applyAlignment="1">
      <alignment/>
    </xf>
    <xf numFmtId="164" fontId="8" fillId="0" borderId="0" xfId="15" applyNumberFormat="1" applyFont="1" applyAlignment="1">
      <alignment horizontal="left"/>
    </xf>
    <xf numFmtId="0" fontId="9" fillId="0" borderId="0" xfId="22" applyFont="1" applyAlignment="1">
      <alignment horizontal="left"/>
      <protection/>
    </xf>
    <xf numFmtId="0" fontId="0" fillId="0" borderId="0" xfId="22">
      <alignment/>
      <protection/>
    </xf>
    <xf numFmtId="164" fontId="0" fillId="0" borderId="0" xfId="22" applyNumberFormat="1">
      <alignment/>
      <protection/>
    </xf>
    <xf numFmtId="164" fontId="9" fillId="0" borderId="0" xfId="15" applyNumberFormat="1" applyFont="1" applyAlignment="1">
      <alignment/>
    </xf>
    <xf numFmtId="0" fontId="0" fillId="0" borderId="0" xfId="22" applyAlignment="1">
      <alignment horizontal="left"/>
      <protection/>
    </xf>
    <xf numFmtId="0" fontId="0" fillId="0" borderId="0" xfId="22" applyFont="1">
      <alignment/>
      <protection/>
    </xf>
    <xf numFmtId="164" fontId="0" fillId="0" borderId="7" xfId="15" applyNumberFormat="1" applyFont="1" applyBorder="1" applyAlignment="1">
      <alignment horizontal="center" vertical="center" wrapText="1"/>
    </xf>
    <xf numFmtId="164" fontId="0" fillId="0" borderId="7" xfId="22" applyNumberFormat="1" applyFont="1" applyBorder="1" applyAlignment="1">
      <alignment horizontal="center" wrapText="1"/>
      <protection/>
    </xf>
    <xf numFmtId="164" fontId="0" fillId="0" borderId="7" xfId="15" applyNumberFormat="1" applyFont="1" applyBorder="1" applyAlignment="1">
      <alignment horizontal="center" wrapText="1"/>
    </xf>
    <xf numFmtId="0" fontId="0" fillId="0" borderId="7" xfId="22" applyFont="1" applyBorder="1" applyAlignment="1">
      <alignment horizontal="center" wrapText="1"/>
      <protection/>
    </xf>
    <xf numFmtId="164" fontId="9" fillId="0" borderId="0" xfId="15" applyNumberFormat="1" applyFont="1" applyAlignment="1" quotePrefix="1">
      <alignment horizontal="center"/>
    </xf>
    <xf numFmtId="164" fontId="9" fillId="0" borderId="0" xfId="15" applyNumberFormat="1" applyFont="1" applyAlignment="1">
      <alignment horizontal="center"/>
    </xf>
    <xf numFmtId="164" fontId="0" fillId="0" borderId="0" xfId="15" applyNumberFormat="1" applyAlignment="1">
      <alignment/>
    </xf>
    <xf numFmtId="164" fontId="0" fillId="0" borderId="7" xfId="15" applyNumberFormat="1" applyBorder="1" applyAlignment="1">
      <alignment/>
    </xf>
    <xf numFmtId="164" fontId="0" fillId="0" borderId="10" xfId="15" applyNumberFormat="1" applyBorder="1" applyAlignment="1">
      <alignment/>
    </xf>
    <xf numFmtId="164" fontId="0" fillId="0" borderId="0" xfId="15" applyNumberFormat="1" applyFont="1" applyAlignment="1">
      <alignment/>
    </xf>
    <xf numFmtId="164" fontId="0" fillId="0" borderId="0" xfId="15" applyNumberFormat="1" applyAlignment="1">
      <alignment horizontal="right"/>
    </xf>
    <xf numFmtId="164" fontId="0" fillId="0" borderId="0" xfId="15" applyNumberFormat="1" applyFont="1" applyAlignment="1">
      <alignment/>
    </xf>
    <xf numFmtId="39" fontId="0" fillId="0" borderId="0" xfId="15" applyNumberFormat="1" applyAlignment="1">
      <alignment/>
    </xf>
    <xf numFmtId="43" fontId="0" fillId="0" borderId="0" xfId="15" applyAlignment="1">
      <alignment/>
    </xf>
    <xf numFmtId="164" fontId="0" fillId="0" borderId="0" xfId="15" applyNumberFormat="1" applyFont="1" applyAlignment="1">
      <alignment horizontal="right"/>
    </xf>
    <xf numFmtId="0" fontId="9" fillId="0" borderId="0" xfId="0" applyFont="1" applyFill="1" applyBorder="1" applyAlignment="1">
      <alignment/>
    </xf>
    <xf numFmtId="41" fontId="0" fillId="0" borderId="0" xfId="0" applyNumberFormat="1" applyFont="1" applyAlignment="1">
      <alignment/>
    </xf>
    <xf numFmtId="164" fontId="0" fillId="0" borderId="0" xfId="0" applyNumberFormat="1" applyAlignment="1">
      <alignment/>
    </xf>
    <xf numFmtId="169" fontId="2" fillId="0" borderId="0" xfId="15" applyNumberFormat="1" applyFont="1" applyAlignment="1">
      <alignment/>
    </xf>
    <xf numFmtId="0" fontId="7" fillId="0" borderId="0" xfId="0" applyFont="1" applyFill="1" applyAlignment="1">
      <alignment/>
    </xf>
    <xf numFmtId="164" fontId="0" fillId="0" borderId="0" xfId="15" applyNumberFormat="1" applyFill="1" applyAlignment="1">
      <alignment/>
    </xf>
    <xf numFmtId="164" fontId="15" fillId="0" borderId="0" xfId="15" applyNumberFormat="1" applyFont="1" applyAlignment="1">
      <alignment horizontal="left"/>
    </xf>
    <xf numFmtId="164" fontId="0" fillId="0" borderId="0" xfId="15" applyNumberFormat="1" applyFont="1" applyAlignment="1">
      <alignment horizontal="left"/>
    </xf>
    <xf numFmtId="164" fontId="0" fillId="0" borderId="0" xfId="15" applyNumberFormat="1" applyAlignment="1">
      <alignment horizontal="left"/>
    </xf>
    <xf numFmtId="164" fontId="0" fillId="0" borderId="0" xfId="22" applyNumberFormat="1" applyFont="1" applyAlignment="1">
      <alignment horizontal="center"/>
      <protection/>
    </xf>
    <xf numFmtId="164" fontId="0" fillId="0" borderId="0" xfId="15" applyNumberFormat="1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164" fontId="1" fillId="0" borderId="0" xfId="15" applyNumberFormat="1" applyFont="1" applyAlignment="1">
      <alignment horizontal="left"/>
    </xf>
    <xf numFmtId="164" fontId="2" fillId="0" borderId="0" xfId="15" applyNumberFormat="1" applyFont="1" applyAlignment="1">
      <alignment horizontal="left"/>
    </xf>
    <xf numFmtId="164" fontId="7" fillId="0" borderId="0" xfId="15" applyNumberFormat="1" applyFont="1" applyFill="1" applyAlignment="1">
      <alignment horizontal="left"/>
    </xf>
    <xf numFmtId="164" fontId="0" fillId="0" borderId="0" xfId="15" applyNumberFormat="1" applyFont="1" applyFill="1" applyAlignment="1">
      <alignment horizontal="left"/>
    </xf>
    <xf numFmtId="43" fontId="9" fillId="0" borderId="0" xfId="15" applyFont="1" applyFill="1" applyBorder="1" applyAlignment="1">
      <alignment horizontal="center" vertical="center"/>
    </xf>
    <xf numFmtId="164" fontId="16" fillId="0" borderId="0" xfId="15" applyNumberFormat="1" applyFont="1" applyFill="1" applyAlignment="1" quotePrefix="1">
      <alignment/>
    </xf>
    <xf numFmtId="0" fontId="0" fillId="0" borderId="0" xfId="0" applyAlignment="1">
      <alignment/>
    </xf>
    <xf numFmtId="0" fontId="9" fillId="0" borderId="0" xfId="23" applyNumberFormat="1" applyFont="1" applyFill="1" applyAlignment="1">
      <alignment horizontal="center" wrapText="1"/>
      <protection/>
    </xf>
    <xf numFmtId="0" fontId="0" fillId="0" borderId="0" xfId="0" applyAlignment="1">
      <alignment wrapText="1"/>
    </xf>
  </cellXfs>
  <cellStyles count="11">
    <cellStyle name="Normal" xfId="0"/>
    <cellStyle name="Comma" xfId="15"/>
    <cellStyle name="Comma [0]" xfId="16"/>
    <cellStyle name="Comma_LMBaccs040402" xfId="17"/>
    <cellStyle name="Currency" xfId="18"/>
    <cellStyle name="Currency [0]" xfId="19"/>
    <cellStyle name="Followed Hyperlink" xfId="20"/>
    <cellStyle name="Hyperlink" xfId="21"/>
    <cellStyle name="Normal_Group Consolidation" xfId="22"/>
    <cellStyle name="Normal_LMBaccs040402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54</xdr:row>
      <xdr:rowOff>0</xdr:rowOff>
    </xdr:from>
    <xdr:to>
      <xdr:col>4</xdr:col>
      <xdr:colOff>495300</xdr:colOff>
      <xdr:row>54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3914775" y="9344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</xdr:colOff>
      <xdr:row>7</xdr:row>
      <xdr:rowOff>0</xdr:rowOff>
    </xdr:from>
    <xdr:to>
      <xdr:col>6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2857500" y="1228725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7</xdr:row>
      <xdr:rowOff>0</xdr:rowOff>
    </xdr:from>
    <xdr:to>
      <xdr:col>5</xdr:col>
      <xdr:colOff>0</xdr:colOff>
      <xdr:row>7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2838450" y="1228725"/>
          <a:ext cx="885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342900</xdr:colOff>
      <xdr:row>12</xdr:row>
      <xdr:rowOff>123825</xdr:rowOff>
    </xdr:from>
    <xdr:to>
      <xdr:col>4</xdr:col>
      <xdr:colOff>0</xdr:colOff>
      <xdr:row>13</xdr:row>
      <xdr:rowOff>19050</xdr:rowOff>
    </xdr:to>
    <xdr:sp>
      <xdr:nvSpPr>
        <xdr:cNvPr id="3" name="Line 3"/>
        <xdr:cNvSpPr>
          <a:spLocks/>
        </xdr:cNvSpPr>
      </xdr:nvSpPr>
      <xdr:spPr>
        <a:xfrm>
          <a:off x="1752600" y="2324100"/>
          <a:ext cx="1971675" cy="57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7</xdr:row>
      <xdr:rowOff>0</xdr:rowOff>
    </xdr:from>
    <xdr:to>
      <xdr:col>6</xdr:col>
      <xdr:colOff>66675</xdr:colOff>
      <xdr:row>7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2886075" y="1228725"/>
          <a:ext cx="904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885825</xdr:colOff>
      <xdr:row>7</xdr:row>
      <xdr:rowOff>0</xdr:rowOff>
    </xdr:from>
    <xdr:to>
      <xdr:col>7</xdr:col>
      <xdr:colOff>85725</xdr:colOff>
      <xdr:row>7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4610100" y="1228725"/>
          <a:ext cx="85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7</xdr:row>
      <xdr:rowOff>0</xdr:rowOff>
    </xdr:from>
    <xdr:to>
      <xdr:col>5</xdr:col>
      <xdr:colOff>0</xdr:colOff>
      <xdr:row>7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2847975" y="1228725"/>
          <a:ext cx="876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885825</xdr:colOff>
      <xdr:row>7</xdr:row>
      <xdr:rowOff>0</xdr:rowOff>
    </xdr:from>
    <xdr:to>
      <xdr:col>7</xdr:col>
      <xdr:colOff>876300</xdr:colOff>
      <xdr:row>7</xdr:row>
      <xdr:rowOff>0</xdr:rowOff>
    </xdr:to>
    <xdr:sp macro="[1]!Line14_Click">
      <xdr:nvSpPr>
        <xdr:cNvPr id="7" name="Line 7"/>
        <xdr:cNvSpPr>
          <a:spLocks/>
        </xdr:cNvSpPr>
      </xdr:nvSpPr>
      <xdr:spPr>
        <a:xfrm>
          <a:off x="4610100" y="1228725"/>
          <a:ext cx="876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0</xdr:rowOff>
    </xdr:from>
    <xdr:to>
      <xdr:col>7</xdr:col>
      <xdr:colOff>876300</xdr:colOff>
      <xdr:row>7</xdr:row>
      <xdr:rowOff>0</xdr:rowOff>
    </xdr:to>
    <xdr:sp>
      <xdr:nvSpPr>
        <xdr:cNvPr id="8" name="Line 8"/>
        <xdr:cNvSpPr>
          <a:spLocks/>
        </xdr:cNvSpPr>
      </xdr:nvSpPr>
      <xdr:spPr>
        <a:xfrm>
          <a:off x="4610100" y="1228725"/>
          <a:ext cx="876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0</xdr:rowOff>
    </xdr:from>
    <xdr:to>
      <xdr:col>7</xdr:col>
      <xdr:colOff>876300</xdr:colOff>
      <xdr:row>7</xdr:row>
      <xdr:rowOff>0</xdr:rowOff>
    </xdr:to>
    <xdr:sp>
      <xdr:nvSpPr>
        <xdr:cNvPr id="9" name="Line 9"/>
        <xdr:cNvSpPr>
          <a:spLocks/>
        </xdr:cNvSpPr>
      </xdr:nvSpPr>
      <xdr:spPr>
        <a:xfrm>
          <a:off x="4619625" y="1228725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</xdr:colOff>
      <xdr:row>7</xdr:row>
      <xdr:rowOff>0</xdr:rowOff>
    </xdr:from>
    <xdr:to>
      <xdr:col>6</xdr:col>
      <xdr:colOff>28575</xdr:colOff>
      <xdr:row>7</xdr:row>
      <xdr:rowOff>0</xdr:rowOff>
    </xdr:to>
    <xdr:sp>
      <xdr:nvSpPr>
        <xdr:cNvPr id="10" name="Line 10"/>
        <xdr:cNvSpPr>
          <a:spLocks/>
        </xdr:cNvSpPr>
      </xdr:nvSpPr>
      <xdr:spPr>
        <a:xfrm flipH="1">
          <a:off x="2924175" y="1228725"/>
          <a:ext cx="828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247650</xdr:colOff>
      <xdr:row>7</xdr:row>
      <xdr:rowOff>0</xdr:rowOff>
    </xdr:from>
    <xdr:to>
      <xdr:col>5</xdr:col>
      <xdr:colOff>0</xdr:colOff>
      <xdr:row>7</xdr:row>
      <xdr:rowOff>0</xdr:rowOff>
    </xdr:to>
    <xdr:sp>
      <xdr:nvSpPr>
        <xdr:cNvPr id="11" name="Line 11"/>
        <xdr:cNvSpPr>
          <a:spLocks/>
        </xdr:cNvSpPr>
      </xdr:nvSpPr>
      <xdr:spPr>
        <a:xfrm flipH="1">
          <a:off x="1657350" y="1228725"/>
          <a:ext cx="20669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200025</xdr:colOff>
      <xdr:row>7</xdr:row>
      <xdr:rowOff>0</xdr:rowOff>
    </xdr:from>
    <xdr:to>
      <xdr:col>5</xdr:col>
      <xdr:colOff>0</xdr:colOff>
      <xdr:row>7</xdr:row>
      <xdr:rowOff>0</xdr:rowOff>
    </xdr:to>
    <xdr:sp>
      <xdr:nvSpPr>
        <xdr:cNvPr id="12" name="Line 12"/>
        <xdr:cNvSpPr>
          <a:spLocks/>
        </xdr:cNvSpPr>
      </xdr:nvSpPr>
      <xdr:spPr>
        <a:xfrm flipH="1">
          <a:off x="1609725" y="1228725"/>
          <a:ext cx="2114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7</xdr:row>
      <xdr:rowOff>0</xdr:rowOff>
    </xdr:from>
    <xdr:to>
      <xdr:col>6</xdr:col>
      <xdr:colOff>28575</xdr:colOff>
      <xdr:row>7</xdr:row>
      <xdr:rowOff>0</xdr:rowOff>
    </xdr:to>
    <xdr:sp>
      <xdr:nvSpPr>
        <xdr:cNvPr id="13" name="Line 13"/>
        <xdr:cNvSpPr>
          <a:spLocks/>
        </xdr:cNvSpPr>
      </xdr:nvSpPr>
      <xdr:spPr>
        <a:xfrm flipH="1">
          <a:off x="2847975" y="1228725"/>
          <a:ext cx="904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885825</xdr:colOff>
      <xdr:row>1</xdr:row>
      <xdr:rowOff>142875</xdr:rowOff>
    </xdr:from>
    <xdr:to>
      <xdr:col>7</xdr:col>
      <xdr:colOff>542925</xdr:colOff>
      <xdr:row>2</xdr:row>
      <xdr:rowOff>9525</xdr:rowOff>
    </xdr:to>
    <xdr:sp>
      <xdr:nvSpPr>
        <xdr:cNvPr id="14" name="Line 14"/>
        <xdr:cNvSpPr>
          <a:spLocks/>
        </xdr:cNvSpPr>
      </xdr:nvSpPr>
      <xdr:spPr>
        <a:xfrm>
          <a:off x="4610100" y="371475"/>
          <a:ext cx="542925" cy="285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885825</xdr:colOff>
      <xdr:row>2</xdr:row>
      <xdr:rowOff>114300</xdr:rowOff>
    </xdr:from>
    <xdr:to>
      <xdr:col>9</xdr:col>
      <xdr:colOff>57150</xdr:colOff>
      <xdr:row>3</xdr:row>
      <xdr:rowOff>76200</xdr:rowOff>
    </xdr:to>
    <xdr:sp>
      <xdr:nvSpPr>
        <xdr:cNvPr id="15" name="Line 15"/>
        <xdr:cNvSpPr>
          <a:spLocks/>
        </xdr:cNvSpPr>
      </xdr:nvSpPr>
      <xdr:spPr>
        <a:xfrm>
          <a:off x="4610100" y="504825"/>
          <a:ext cx="933450" cy="1238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7</xdr:row>
      <xdr:rowOff>0</xdr:rowOff>
    </xdr:from>
    <xdr:to>
      <xdr:col>9</xdr:col>
      <xdr:colOff>0</xdr:colOff>
      <xdr:row>7</xdr:row>
      <xdr:rowOff>0</xdr:rowOff>
    </xdr:to>
    <xdr:sp>
      <xdr:nvSpPr>
        <xdr:cNvPr id="16" name="Line 16"/>
        <xdr:cNvSpPr>
          <a:spLocks/>
        </xdr:cNvSpPr>
      </xdr:nvSpPr>
      <xdr:spPr>
        <a:xfrm>
          <a:off x="4648200" y="1228725"/>
          <a:ext cx="838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171450</xdr:colOff>
      <xdr:row>7</xdr:row>
      <xdr:rowOff>0</xdr:rowOff>
    </xdr:from>
    <xdr:to>
      <xdr:col>5</xdr:col>
      <xdr:colOff>0</xdr:colOff>
      <xdr:row>7</xdr:row>
      <xdr:rowOff>0</xdr:rowOff>
    </xdr:to>
    <xdr:sp>
      <xdr:nvSpPr>
        <xdr:cNvPr id="17" name="Line 17"/>
        <xdr:cNvSpPr>
          <a:spLocks/>
        </xdr:cNvSpPr>
      </xdr:nvSpPr>
      <xdr:spPr>
        <a:xfrm flipH="1">
          <a:off x="2990850" y="1228725"/>
          <a:ext cx="7334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209550</xdr:colOff>
      <xdr:row>9</xdr:row>
      <xdr:rowOff>38100</xdr:rowOff>
    </xdr:from>
    <xdr:to>
      <xdr:col>5</xdr:col>
      <xdr:colOff>0</xdr:colOff>
      <xdr:row>9</xdr:row>
      <xdr:rowOff>38100</xdr:rowOff>
    </xdr:to>
    <xdr:sp>
      <xdr:nvSpPr>
        <xdr:cNvPr id="18" name="Line 18"/>
        <xdr:cNvSpPr>
          <a:spLocks/>
        </xdr:cNvSpPr>
      </xdr:nvSpPr>
      <xdr:spPr>
        <a:xfrm flipH="1">
          <a:off x="3028950" y="1590675"/>
          <a:ext cx="6953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9</xdr:row>
      <xdr:rowOff>47625</xdr:rowOff>
    </xdr:from>
    <xdr:to>
      <xdr:col>9</xdr:col>
      <xdr:colOff>66675</xdr:colOff>
      <xdr:row>9</xdr:row>
      <xdr:rowOff>47625</xdr:rowOff>
    </xdr:to>
    <xdr:sp>
      <xdr:nvSpPr>
        <xdr:cNvPr id="19" name="Line 19"/>
        <xdr:cNvSpPr>
          <a:spLocks/>
        </xdr:cNvSpPr>
      </xdr:nvSpPr>
      <xdr:spPr>
        <a:xfrm>
          <a:off x="4610100" y="1600200"/>
          <a:ext cx="9429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</xdr:colOff>
      <xdr:row>39</xdr:row>
      <xdr:rowOff>28575</xdr:rowOff>
    </xdr:from>
    <xdr:to>
      <xdr:col>5</xdr:col>
      <xdr:colOff>495300</xdr:colOff>
      <xdr:row>39</xdr:row>
      <xdr:rowOff>38100</xdr:rowOff>
    </xdr:to>
    <xdr:sp>
      <xdr:nvSpPr>
        <xdr:cNvPr id="1" name="Line 1"/>
        <xdr:cNvSpPr>
          <a:spLocks/>
        </xdr:cNvSpPr>
      </xdr:nvSpPr>
      <xdr:spPr>
        <a:xfrm flipH="1" flipV="1">
          <a:off x="3657600" y="6457950"/>
          <a:ext cx="44767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\C.Lotus.Notes.Data\Sim%20-%20Encorp-3qtr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ncorp-bhd\Conso2004\Conso-Dec04\Encorp%20Consol-12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Group "/>
      <sheetName val=" ConsoJL"/>
      <sheetName val="CF Sum"/>
      <sheetName val="CF workings"/>
      <sheetName val="Group - Direct"/>
      <sheetName val="Segmental"/>
      <sheetName val="QTR 4"/>
      <sheetName val="Intercoy"/>
      <sheetName val="Recon"/>
      <sheetName val="Equity"/>
      <sheetName val="CF workings II"/>
      <sheetName val="KLSE infor"/>
      <sheetName val="EPS"/>
      <sheetName val="Mkt value"/>
      <sheetName val="Net interest on ABBA"/>
      <sheetName val="Interco Int 13.8 m"/>
      <sheetName val="Goodwill"/>
    </sheetNames>
    <definedNames>
      <definedName name="Line14_Click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Group "/>
      <sheetName val=" ConsoJL"/>
      <sheetName val="CF Sum"/>
      <sheetName val="CF workings"/>
      <sheetName val="Group - Direct"/>
      <sheetName val="Segmental"/>
      <sheetName val="QTR 4"/>
      <sheetName val="Intercoy"/>
      <sheetName val="Recon"/>
      <sheetName val="Equity"/>
      <sheetName val="CF workings II"/>
      <sheetName val="KLSE infor"/>
      <sheetName val="EPS"/>
      <sheetName val="Mkt value"/>
      <sheetName val="Net interest on ABBA"/>
      <sheetName val="Interco Int 13.8 m"/>
      <sheetName val="Goodwill"/>
    </sheetNames>
    <sheetDataSet>
      <sheetData sheetId="1">
        <row r="7">
          <cell r="P7">
            <v>557171265</v>
          </cell>
        </row>
        <row r="8">
          <cell r="P8">
            <v>-433620821.1986</v>
          </cell>
        </row>
        <row r="12">
          <cell r="P12">
            <v>-4246292</v>
          </cell>
        </row>
        <row r="13">
          <cell r="P13">
            <v>-18501399</v>
          </cell>
        </row>
        <row r="14">
          <cell r="P14">
            <v>-11673361</v>
          </cell>
        </row>
        <row r="19">
          <cell r="P19">
            <v>6332088</v>
          </cell>
        </row>
        <row r="20">
          <cell r="P20">
            <v>-735552</v>
          </cell>
        </row>
        <row r="21">
          <cell r="P21">
            <v>784459.62</v>
          </cell>
        </row>
        <row r="22">
          <cell r="P22">
            <v>-98532417</v>
          </cell>
        </row>
        <row r="26">
          <cell r="P26">
            <v>-3158313</v>
          </cell>
        </row>
        <row r="29">
          <cell r="P29">
            <v>-101991</v>
          </cell>
        </row>
        <row r="42">
          <cell r="P42">
            <v>6129678</v>
          </cell>
        </row>
        <row r="43">
          <cell r="P43">
            <v>18474759</v>
          </cell>
        </row>
        <row r="45">
          <cell r="P45">
            <v>42508130.64</v>
          </cell>
        </row>
        <row r="46">
          <cell r="P46">
            <v>208803282</v>
          </cell>
        </row>
        <row r="47">
          <cell r="P47">
            <v>126000</v>
          </cell>
        </row>
        <row r="48">
          <cell r="P48">
            <v>0</v>
          </cell>
        </row>
        <row r="49">
          <cell r="P49">
            <v>125638.80139999837</v>
          </cell>
        </row>
        <row r="50">
          <cell r="P50">
            <v>1203459409</v>
          </cell>
        </row>
        <row r="54">
          <cell r="P54">
            <v>144718374</v>
          </cell>
        </row>
        <row r="55">
          <cell r="P55">
            <v>13495009</v>
          </cell>
        </row>
        <row r="56">
          <cell r="P56">
            <v>1246209</v>
          </cell>
        </row>
        <row r="58">
          <cell r="P58">
            <v>-2038588</v>
          </cell>
        </row>
        <row r="60">
          <cell r="P60">
            <v>37693778</v>
          </cell>
        </row>
        <row r="64">
          <cell r="P64">
            <v>129650000</v>
          </cell>
        </row>
        <row r="65">
          <cell r="P65">
            <v>23768974</v>
          </cell>
        </row>
        <row r="66">
          <cell r="P66">
            <v>43760173</v>
          </cell>
        </row>
        <row r="69">
          <cell r="P69">
            <v>2000</v>
          </cell>
        </row>
        <row r="70">
          <cell r="P70">
            <v>148355</v>
          </cell>
        </row>
        <row r="71">
          <cell r="P71">
            <v>157849</v>
          </cell>
        </row>
        <row r="72">
          <cell r="P72">
            <v>744158</v>
          </cell>
        </row>
        <row r="80">
          <cell r="P80">
            <v>223508536</v>
          </cell>
        </row>
        <row r="81">
          <cell r="P81">
            <v>103563392</v>
          </cell>
        </row>
        <row r="83">
          <cell r="P83">
            <v>0</v>
          </cell>
        </row>
        <row r="88">
          <cell r="P88">
            <v>1119835772</v>
          </cell>
        </row>
        <row r="89">
          <cell r="P89">
            <v>9956287</v>
          </cell>
        </row>
        <row r="90">
          <cell r="P90">
            <v>412332</v>
          </cell>
        </row>
        <row r="91">
          <cell r="P91">
            <v>-448951</v>
          </cell>
        </row>
        <row r="92">
          <cell r="P92">
            <v>0</v>
          </cell>
        </row>
      </sheetData>
      <sheetData sheetId="3">
        <row r="13">
          <cell r="F13">
            <v>-3022031.5785999894</v>
          </cell>
        </row>
        <row r="17">
          <cell r="F17">
            <v>9256058</v>
          </cell>
        </row>
        <row r="18">
          <cell r="F18">
            <v>98532417</v>
          </cell>
        </row>
        <row r="22">
          <cell r="F22">
            <v>41131008</v>
          </cell>
        </row>
        <row r="23">
          <cell r="F23">
            <v>-784459.62</v>
          </cell>
        </row>
        <row r="24">
          <cell r="F24">
            <v>-1430693</v>
          </cell>
        </row>
        <row r="26">
          <cell r="F26">
            <v>10315141</v>
          </cell>
        </row>
        <row r="33">
          <cell r="F33">
            <v>263666400.1986</v>
          </cell>
        </row>
        <row r="34">
          <cell r="F34">
            <v>-14706127</v>
          </cell>
        </row>
        <row r="35">
          <cell r="F35">
            <v>-331086953</v>
          </cell>
        </row>
        <row r="36">
          <cell r="F36">
            <v>0</v>
          </cell>
        </row>
        <row r="37">
          <cell r="F37">
            <v>-2021</v>
          </cell>
        </row>
        <row r="38">
          <cell r="F38">
            <v>-136549102</v>
          </cell>
        </row>
        <row r="44">
          <cell r="F44">
            <v>-315293</v>
          </cell>
        </row>
        <row r="45">
          <cell r="F45">
            <v>-255816</v>
          </cell>
        </row>
        <row r="61">
          <cell r="F61">
            <v>-902565</v>
          </cell>
        </row>
        <row r="63">
          <cell r="F63">
            <v>0</v>
          </cell>
        </row>
        <row r="64">
          <cell r="F64">
            <v>-1964479</v>
          </cell>
        </row>
        <row r="65">
          <cell r="F65">
            <v>-45345440</v>
          </cell>
        </row>
        <row r="66">
          <cell r="F66">
            <v>36282306</v>
          </cell>
        </row>
        <row r="67">
          <cell r="F67">
            <v>0</v>
          </cell>
        </row>
        <row r="68">
          <cell r="F68">
            <v>1647877</v>
          </cell>
        </row>
        <row r="78">
          <cell r="F78">
            <v>270825000</v>
          </cell>
        </row>
        <row r="80">
          <cell r="F80">
            <v>-124644804</v>
          </cell>
        </row>
        <row r="81">
          <cell r="F81">
            <v>73032922</v>
          </cell>
        </row>
        <row r="82">
          <cell r="F82">
            <v>-185041</v>
          </cell>
        </row>
        <row r="91">
          <cell r="F91">
            <v>10279608</v>
          </cell>
        </row>
        <row r="102">
          <cell r="F102">
            <v>37317666</v>
          </cell>
        </row>
        <row r="103">
          <cell r="F103">
            <v>376112</v>
          </cell>
        </row>
        <row r="104">
          <cell r="F104">
            <v>0</v>
          </cell>
        </row>
        <row r="106">
          <cell r="F106">
            <v>-36044866</v>
          </cell>
        </row>
      </sheetData>
      <sheetData sheetId="10">
        <row r="18">
          <cell r="F18">
            <v>-47824897</v>
          </cell>
          <cell r="G18">
            <v>30036807</v>
          </cell>
        </row>
        <row r="20">
          <cell r="G20">
            <v>-31665307</v>
          </cell>
        </row>
        <row r="22">
          <cell r="G22">
            <v>1628501</v>
          </cell>
        </row>
        <row r="24">
          <cell r="F24">
            <v>0</v>
          </cell>
          <cell r="G24">
            <v>12690435</v>
          </cell>
        </row>
        <row r="26">
          <cell r="G26">
            <v>-12419010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-6282333.578599994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6"/>
  <sheetViews>
    <sheetView tabSelected="1" view="pageBreakPreview" zoomScale="85" zoomScaleNormal="75" zoomScaleSheetLayoutView="85" workbookViewId="0" topLeftCell="A7">
      <pane xSplit="2" ySplit="7" topLeftCell="C34" activePane="bottomRight" state="frozen"/>
      <selection pane="topLeft" activeCell="A7" sqref="A7"/>
      <selection pane="topRight" activeCell="C7" sqref="C7"/>
      <selection pane="bottomLeft" activeCell="A14" sqref="A14"/>
      <selection pane="bottomRight" activeCell="C49" sqref="C49"/>
    </sheetView>
  </sheetViews>
  <sheetFormatPr defaultColWidth="9.140625" defaultRowHeight="12.75"/>
  <cols>
    <col min="1" max="1" width="14.57421875" style="0" customWidth="1"/>
    <col min="2" max="2" width="27.8515625" style="0" customWidth="1"/>
    <col min="3" max="3" width="13.7109375" style="0" customWidth="1"/>
    <col min="4" max="4" width="1.8515625" style="0" customWidth="1"/>
    <col min="5" max="5" width="13.421875" style="0" customWidth="1"/>
    <col min="6" max="6" width="2.140625" style="0" customWidth="1"/>
    <col min="7" max="7" width="12.7109375" style="0" customWidth="1"/>
    <col min="8" max="8" width="1.8515625" style="0" customWidth="1"/>
    <col min="9" max="9" width="13.8515625" style="0" customWidth="1"/>
    <col min="11" max="11" width="12.28125" style="0" hidden="1" customWidth="1"/>
  </cols>
  <sheetData>
    <row r="1" spans="1:9" ht="20.25">
      <c r="A1" s="170" t="s">
        <v>9</v>
      </c>
      <c r="B1" s="170"/>
      <c r="C1" s="170"/>
      <c r="D1" s="170"/>
      <c r="E1" s="170"/>
      <c r="F1" s="170"/>
      <c r="G1" s="170"/>
      <c r="H1" s="170"/>
      <c r="I1" s="170"/>
    </row>
    <row r="2" spans="1:9" ht="12.75">
      <c r="A2" s="171" t="s">
        <v>10</v>
      </c>
      <c r="B2" s="172"/>
      <c r="C2" s="172"/>
      <c r="D2" s="172"/>
      <c r="E2" s="172"/>
      <c r="F2" s="172"/>
      <c r="G2" s="172"/>
      <c r="H2" s="172"/>
      <c r="I2" s="172"/>
    </row>
    <row r="3" spans="1:9" ht="12.75">
      <c r="A3" s="172" t="s">
        <v>11</v>
      </c>
      <c r="B3" s="172"/>
      <c r="C3" s="172"/>
      <c r="D3" s="172"/>
      <c r="E3" s="172"/>
      <c r="F3" s="172"/>
      <c r="G3" s="172"/>
      <c r="H3" s="172"/>
      <c r="I3" s="172"/>
    </row>
    <row r="4" spans="1:9" ht="12.75">
      <c r="A4" s="75"/>
      <c r="B4" s="75"/>
      <c r="C4" s="75"/>
      <c r="D4" s="75"/>
      <c r="E4" s="75"/>
      <c r="F4" s="75"/>
      <c r="G4" s="75"/>
      <c r="H4" s="75"/>
      <c r="I4" s="75"/>
    </row>
    <row r="5" spans="1:9" ht="12.75">
      <c r="A5" s="141" t="s">
        <v>132</v>
      </c>
      <c r="B5" s="75"/>
      <c r="C5" s="75"/>
      <c r="D5" s="75"/>
      <c r="E5" s="75"/>
      <c r="F5" s="75"/>
      <c r="G5" s="75"/>
      <c r="H5" s="75"/>
      <c r="I5" s="75"/>
    </row>
    <row r="6" spans="1:9" ht="12.75">
      <c r="A6" s="141"/>
      <c r="B6" s="75"/>
      <c r="C6" s="75"/>
      <c r="D6" s="75"/>
      <c r="E6" s="75"/>
      <c r="F6" s="75"/>
      <c r="G6" s="75"/>
      <c r="H6" s="75"/>
      <c r="I6" s="75"/>
    </row>
    <row r="7" spans="1:9" ht="12.75">
      <c r="A7" s="75"/>
      <c r="B7" s="142"/>
      <c r="C7" s="75"/>
      <c r="D7" s="75"/>
      <c r="E7" s="75"/>
      <c r="F7" s="75"/>
      <c r="G7" s="75"/>
      <c r="H7" s="75"/>
      <c r="I7" s="75"/>
    </row>
    <row r="8" spans="1:9" ht="12.75">
      <c r="A8" s="143" t="s">
        <v>105</v>
      </c>
      <c r="B8" s="144"/>
      <c r="C8" s="145"/>
      <c r="D8" s="145"/>
      <c r="E8" s="145"/>
      <c r="F8" s="73"/>
      <c r="G8" s="73"/>
      <c r="H8" s="73"/>
      <c r="I8" s="144"/>
    </row>
    <row r="9" spans="1:9" ht="12.75">
      <c r="A9" s="143"/>
      <c r="B9" s="144"/>
      <c r="C9" s="145"/>
      <c r="D9" s="145"/>
      <c r="E9" s="145"/>
      <c r="F9" s="73"/>
      <c r="G9" s="73"/>
      <c r="H9" s="73"/>
      <c r="I9" s="144"/>
    </row>
    <row r="10" spans="1:9" ht="12.75">
      <c r="A10" s="143"/>
      <c r="B10" s="144"/>
      <c r="C10" s="145"/>
      <c r="D10" s="145"/>
      <c r="E10" s="145"/>
      <c r="F10" s="73"/>
      <c r="G10" s="73"/>
      <c r="H10" s="73"/>
      <c r="I10" s="144"/>
    </row>
    <row r="11" spans="1:9" ht="12.75">
      <c r="A11" s="143"/>
      <c r="B11" s="144"/>
      <c r="C11" s="173" t="s">
        <v>106</v>
      </c>
      <c r="D11" s="173"/>
      <c r="E11" s="173"/>
      <c r="F11" s="146"/>
      <c r="G11" s="174" t="s">
        <v>107</v>
      </c>
      <c r="H11" s="174"/>
      <c r="I11" s="174"/>
    </row>
    <row r="12" spans="1:11" ht="51">
      <c r="A12" s="147"/>
      <c r="B12" s="148"/>
      <c r="C12" s="149" t="s">
        <v>108</v>
      </c>
      <c r="D12" s="146"/>
      <c r="E12" s="150" t="s">
        <v>109</v>
      </c>
      <c r="F12" s="151"/>
      <c r="G12" s="149" t="s">
        <v>110</v>
      </c>
      <c r="H12" s="152"/>
      <c r="I12" s="152" t="s">
        <v>111</v>
      </c>
      <c r="K12" s="149" t="s">
        <v>110</v>
      </c>
    </row>
    <row r="13" spans="1:11" ht="12.75">
      <c r="A13" s="146"/>
      <c r="B13" s="146"/>
      <c r="C13" s="153" t="s">
        <v>137</v>
      </c>
      <c r="D13" s="146"/>
      <c r="E13" s="153" t="s">
        <v>136</v>
      </c>
      <c r="F13" s="146"/>
      <c r="G13" s="153" t="s">
        <v>137</v>
      </c>
      <c r="H13" s="146"/>
      <c r="I13" s="153" t="s">
        <v>136</v>
      </c>
      <c r="K13" s="153" t="s">
        <v>112</v>
      </c>
    </row>
    <row r="14" spans="1:11" ht="12.75">
      <c r="A14" s="146"/>
      <c r="B14" s="146"/>
      <c r="C14" s="154" t="s">
        <v>59</v>
      </c>
      <c r="D14" s="146"/>
      <c r="E14" s="154" t="s">
        <v>59</v>
      </c>
      <c r="F14" s="146"/>
      <c r="G14" s="154" t="s">
        <v>59</v>
      </c>
      <c r="H14" s="146"/>
      <c r="I14" s="154" t="s">
        <v>59</v>
      </c>
      <c r="K14" s="154" t="s">
        <v>59</v>
      </c>
    </row>
    <row r="15" spans="1:11" ht="12.75">
      <c r="A15" s="73"/>
      <c r="B15" s="73"/>
      <c r="C15" s="73"/>
      <c r="D15" s="73"/>
      <c r="E15" s="73"/>
      <c r="F15" s="73"/>
      <c r="G15" s="73"/>
      <c r="H15" s="73"/>
      <c r="I15" s="73"/>
      <c r="K15" s="73"/>
    </row>
    <row r="16" spans="1:11" ht="12.75">
      <c r="A16" s="73" t="s">
        <v>113</v>
      </c>
      <c r="B16" s="73"/>
      <c r="C16" s="141">
        <f>+G16-K16</f>
        <v>318451.265</v>
      </c>
      <c r="D16" s="73"/>
      <c r="E16" s="141">
        <v>82262</v>
      </c>
      <c r="F16" s="73"/>
      <c r="G16" s="141">
        <f>+'[2]Group '!$P$7/1000</f>
        <v>557171.265</v>
      </c>
      <c r="H16" s="73"/>
      <c r="I16" s="141">
        <v>567273</v>
      </c>
      <c r="K16" s="158">
        <v>238720</v>
      </c>
    </row>
    <row r="17" spans="1:11" ht="12.75">
      <c r="A17" s="73"/>
      <c r="B17" s="73"/>
      <c r="C17" s="73"/>
      <c r="D17" s="73"/>
      <c r="E17" s="155"/>
      <c r="F17" s="73"/>
      <c r="G17" s="73"/>
      <c r="H17" s="73"/>
      <c r="I17" s="155"/>
      <c r="K17" s="73"/>
    </row>
    <row r="18" spans="1:11" ht="12.75">
      <c r="A18" s="73" t="s">
        <v>114</v>
      </c>
      <c r="B18" s="73"/>
      <c r="C18" s="141">
        <f>+G18-K18</f>
        <v>-299305.8731986</v>
      </c>
      <c r="D18" s="73"/>
      <c r="E18" s="141">
        <v>-53756</v>
      </c>
      <c r="F18" s="73"/>
      <c r="G18" s="73">
        <f>+('[2]Group '!$P$8+'[2]Group '!$P$12+'[2]Group '!$P$13+'[2]Group '!$P$14)/1000</f>
        <v>-468041.8731986</v>
      </c>
      <c r="H18" s="73"/>
      <c r="I18" s="155">
        <v>-479213</v>
      </c>
      <c r="K18" s="73">
        <v>-168736</v>
      </c>
    </row>
    <row r="19" spans="1:11" ht="12.75">
      <c r="A19" s="73"/>
      <c r="B19" s="73"/>
      <c r="C19" s="156"/>
      <c r="D19" s="73"/>
      <c r="E19" s="156"/>
      <c r="F19" s="73"/>
      <c r="G19" s="156"/>
      <c r="H19" s="73"/>
      <c r="I19" s="156"/>
      <c r="K19" s="156"/>
    </row>
    <row r="20" spans="1:11" ht="12.75">
      <c r="A20" s="73" t="s">
        <v>115</v>
      </c>
      <c r="B20" s="73"/>
      <c r="C20" s="73">
        <f>SUM(C16:C19)</f>
        <v>19145.391801399994</v>
      </c>
      <c r="D20" s="73"/>
      <c r="E20" s="73">
        <f>SUM(E15:E19)</f>
        <v>28506</v>
      </c>
      <c r="F20" s="73"/>
      <c r="G20" s="73">
        <f>SUM(G15:G19)</f>
        <v>89129.3918014</v>
      </c>
      <c r="H20" s="73"/>
      <c r="I20" s="73">
        <f>SUM(I15:I19)</f>
        <v>88060</v>
      </c>
      <c r="K20" s="73">
        <v>69983</v>
      </c>
    </row>
    <row r="21" spans="1:11" ht="12.75">
      <c r="A21" s="73"/>
      <c r="B21" s="73"/>
      <c r="C21" s="73"/>
      <c r="D21" s="73"/>
      <c r="E21" s="73"/>
      <c r="F21" s="73"/>
      <c r="G21" s="73"/>
      <c r="H21" s="73"/>
      <c r="I21" s="73"/>
      <c r="K21" s="73"/>
    </row>
    <row r="22" spans="1:11" ht="12.75">
      <c r="A22" s="73" t="s">
        <v>116</v>
      </c>
      <c r="B22" s="73"/>
      <c r="C22" s="141">
        <f>+G22-K22</f>
        <v>5085.088</v>
      </c>
      <c r="D22" s="73"/>
      <c r="E22" s="141">
        <v>252</v>
      </c>
      <c r="F22" s="73"/>
      <c r="G22" s="73">
        <f>+'[2]Group '!$P$19/1000</f>
        <v>6332.088</v>
      </c>
      <c r="H22" s="73"/>
      <c r="I22" s="155">
        <v>836</v>
      </c>
      <c r="K22" s="73">
        <v>1247</v>
      </c>
    </row>
    <row r="23" spans="1:11" ht="12.75">
      <c r="A23" s="73"/>
      <c r="B23" s="73"/>
      <c r="C23" s="73"/>
      <c r="D23" s="73"/>
      <c r="E23" s="141"/>
      <c r="F23" s="73"/>
      <c r="G23" s="73"/>
      <c r="H23" s="73"/>
      <c r="I23" s="155"/>
      <c r="K23" s="73"/>
    </row>
    <row r="24" spans="1:9" ht="12.75">
      <c r="A24" s="158" t="s">
        <v>148</v>
      </c>
      <c r="B24" s="73"/>
      <c r="C24" s="141">
        <f>+G24-K24</f>
        <v>-735.552</v>
      </c>
      <c r="D24" s="73"/>
      <c r="E24" s="141">
        <v>0</v>
      </c>
      <c r="F24" s="73"/>
      <c r="G24" s="73">
        <f>+'[2]Group '!$P$20/1000</f>
        <v>-735.552</v>
      </c>
      <c r="H24" s="73"/>
      <c r="I24" s="155">
        <v>0</v>
      </c>
    </row>
    <row r="25" spans="1:11" ht="12.75">
      <c r="A25" s="73"/>
      <c r="B25" s="73"/>
      <c r="C25" s="73"/>
      <c r="D25" s="73"/>
      <c r="E25" s="141"/>
      <c r="F25" s="73"/>
      <c r="G25" s="73"/>
      <c r="H25" s="73"/>
      <c r="I25" s="155"/>
      <c r="K25" s="73"/>
    </row>
    <row r="26" spans="1:11" ht="12.75">
      <c r="A26" s="158" t="s">
        <v>3</v>
      </c>
      <c r="B26" s="73"/>
      <c r="C26" s="141">
        <f>+G26-K26</f>
        <v>784.45962</v>
      </c>
      <c r="D26" s="73"/>
      <c r="E26" s="141">
        <v>0</v>
      </c>
      <c r="F26" s="73"/>
      <c r="G26" s="73">
        <f>+'[2]Group '!$P$21/1000</f>
        <v>784.45962</v>
      </c>
      <c r="H26" s="73"/>
      <c r="I26" s="155">
        <v>0</v>
      </c>
      <c r="K26" s="73"/>
    </row>
    <row r="27" spans="1:11" ht="12.75">
      <c r="A27" s="73"/>
      <c r="B27" s="73"/>
      <c r="C27" s="73"/>
      <c r="D27" s="73"/>
      <c r="E27" s="155"/>
      <c r="F27" s="73"/>
      <c r="G27" s="73"/>
      <c r="H27" s="73"/>
      <c r="I27" s="155"/>
      <c r="K27" s="73"/>
    </row>
    <row r="28" spans="1:11" ht="12.75">
      <c r="A28" s="141" t="s">
        <v>117</v>
      </c>
      <c r="B28" s="73"/>
      <c r="C28" s="141">
        <f>+G28-K28</f>
        <v>-26594.417</v>
      </c>
      <c r="D28" s="73"/>
      <c r="E28" s="141">
        <v>-20106</v>
      </c>
      <c r="F28" s="73"/>
      <c r="G28" s="73">
        <f>+'[2]Group '!$P$22/1000</f>
        <v>-98532.417</v>
      </c>
      <c r="H28" s="73"/>
      <c r="I28" s="155">
        <v>-75536</v>
      </c>
      <c r="K28" s="73">
        <v>-71938</v>
      </c>
    </row>
    <row r="29" spans="1:11" ht="12.75">
      <c r="A29" s="73"/>
      <c r="B29" s="73"/>
      <c r="C29" s="156"/>
      <c r="D29" s="73"/>
      <c r="E29" s="156"/>
      <c r="F29" s="73"/>
      <c r="G29" s="156"/>
      <c r="H29" s="73"/>
      <c r="I29" s="156"/>
      <c r="K29" s="156"/>
    </row>
    <row r="30" spans="1:11" ht="12.75">
      <c r="A30" s="130" t="s">
        <v>152</v>
      </c>
      <c r="B30" s="73"/>
      <c r="C30" s="73">
        <f>SUM(C20:C28)</f>
        <v>-2315.029578600006</v>
      </c>
      <c r="D30" s="73"/>
      <c r="E30" s="73">
        <f>SUM(E20:E29)</f>
        <v>8652</v>
      </c>
      <c r="F30" s="73"/>
      <c r="G30" s="73">
        <f>SUM(G20:G29)</f>
        <v>-3022.029578600006</v>
      </c>
      <c r="H30" s="73"/>
      <c r="I30" s="73">
        <f>SUM(I20:I29)</f>
        <v>13360</v>
      </c>
      <c r="K30" s="73">
        <v>-708</v>
      </c>
    </row>
    <row r="31" spans="1:11" ht="12.75">
      <c r="A31" s="73"/>
      <c r="B31" s="73"/>
      <c r="C31" s="73"/>
      <c r="D31" s="73"/>
      <c r="E31" s="73"/>
      <c r="F31" s="73"/>
      <c r="G31" s="73"/>
      <c r="H31" s="73"/>
      <c r="I31" s="73"/>
      <c r="K31" s="73"/>
    </row>
    <row r="32" spans="1:11" ht="12.75">
      <c r="A32" s="73" t="s">
        <v>118</v>
      </c>
      <c r="B32" s="73"/>
      <c r="C32" s="141">
        <f>+G32-K32</f>
        <v>-1054.313</v>
      </c>
      <c r="D32" s="73"/>
      <c r="E32" s="141">
        <v>-3379</v>
      </c>
      <c r="F32" s="73"/>
      <c r="G32" s="73">
        <f>+'[2]Group '!$P$26/1000</f>
        <v>-3158.313</v>
      </c>
      <c r="H32" s="73"/>
      <c r="I32" s="155">
        <v>-8325</v>
      </c>
      <c r="K32" s="73">
        <v>-2104</v>
      </c>
    </row>
    <row r="33" spans="1:11" ht="12.75">
      <c r="A33" s="73"/>
      <c r="B33" s="73"/>
      <c r="C33" s="156"/>
      <c r="D33" s="73"/>
      <c r="E33" s="156"/>
      <c r="F33" s="73"/>
      <c r="G33" s="156"/>
      <c r="H33" s="73"/>
      <c r="I33" s="156"/>
      <c r="K33" s="156"/>
    </row>
    <row r="34" spans="1:11" ht="12.75">
      <c r="A34" s="141" t="s">
        <v>149</v>
      </c>
      <c r="B34" s="73"/>
      <c r="C34" s="73">
        <f>SUM(C30:C32)</f>
        <v>-3369.342578600006</v>
      </c>
      <c r="D34" s="73"/>
      <c r="E34" s="73">
        <f>SUM(E30:E33)</f>
        <v>5273</v>
      </c>
      <c r="F34" s="73"/>
      <c r="G34" s="73">
        <f>SUM(G30:G33)</f>
        <v>-6180.342578600006</v>
      </c>
      <c r="H34" s="73"/>
      <c r="I34" s="73">
        <f>SUM(I30:I33)</f>
        <v>5035</v>
      </c>
      <c r="K34" s="73">
        <v>-2812</v>
      </c>
    </row>
    <row r="35" spans="1:11" ht="12.75">
      <c r="A35" s="141"/>
      <c r="B35" s="73"/>
      <c r="C35" s="73"/>
      <c r="D35" s="73"/>
      <c r="E35" s="73"/>
      <c r="F35" s="73"/>
      <c r="G35" s="73"/>
      <c r="H35" s="73"/>
      <c r="I35" s="73"/>
      <c r="K35" s="73"/>
    </row>
    <row r="36" spans="1:11" ht="12.75">
      <c r="A36" s="141" t="s">
        <v>141</v>
      </c>
      <c r="B36" s="73"/>
      <c r="C36" s="141">
        <f>+G36-K36</f>
        <v>-101.991</v>
      </c>
      <c r="D36" s="73"/>
      <c r="E36" s="73">
        <v>0</v>
      </c>
      <c r="F36" s="73"/>
      <c r="G36" s="73">
        <f>+'[2]Group '!$P$29/1000</f>
        <v>-101.991</v>
      </c>
      <c r="H36" s="73"/>
      <c r="I36" s="73">
        <v>0</v>
      </c>
      <c r="K36" s="73"/>
    </row>
    <row r="37" spans="1:11" ht="12.75">
      <c r="A37" s="73"/>
      <c r="B37" s="73"/>
      <c r="C37" s="73"/>
      <c r="D37" s="73"/>
      <c r="E37" s="73"/>
      <c r="F37" s="73"/>
      <c r="G37" s="73"/>
      <c r="H37" s="73"/>
      <c r="I37" s="73"/>
      <c r="K37" s="73"/>
    </row>
    <row r="38" spans="1:11" ht="13.5" thickBot="1">
      <c r="A38" s="141" t="s">
        <v>150</v>
      </c>
      <c r="B38" s="73"/>
      <c r="C38" s="157">
        <f>SUM(C34:C37)</f>
        <v>-3471.333578600006</v>
      </c>
      <c r="D38" s="73"/>
      <c r="E38" s="157">
        <f>SUM(E34:E37)</f>
        <v>5273</v>
      </c>
      <c r="F38" s="73"/>
      <c r="G38" s="157">
        <f>SUM(G34:G37)</f>
        <v>-6282.333578600006</v>
      </c>
      <c r="H38" s="73"/>
      <c r="I38" s="157">
        <f>SUM(I34:I37)</f>
        <v>5035</v>
      </c>
      <c r="K38" s="157">
        <v>-2812</v>
      </c>
    </row>
    <row r="39" spans="1:11" ht="13.5" thickTop="1">
      <c r="A39" s="73"/>
      <c r="B39" s="73"/>
      <c r="C39" s="73"/>
      <c r="D39" s="73"/>
      <c r="E39" s="73"/>
      <c r="F39" s="73"/>
      <c r="G39" s="73"/>
      <c r="H39" s="73"/>
      <c r="I39" s="73"/>
      <c r="K39" s="73"/>
    </row>
    <row r="40" spans="1:11" ht="12.75">
      <c r="A40" s="73"/>
      <c r="B40" s="73"/>
      <c r="C40" s="73"/>
      <c r="D40" s="73"/>
      <c r="E40" s="73"/>
      <c r="F40" s="73"/>
      <c r="G40" s="73"/>
      <c r="H40" s="73"/>
      <c r="I40" s="73"/>
      <c r="K40" s="73"/>
    </row>
    <row r="41" spans="1:11" ht="12.75">
      <c r="A41" s="158" t="s">
        <v>151</v>
      </c>
      <c r="B41" s="159"/>
      <c r="C41" s="73"/>
      <c r="D41" s="73"/>
      <c r="E41" s="73"/>
      <c r="F41" s="73"/>
      <c r="G41" s="73"/>
      <c r="H41" s="73"/>
      <c r="I41" s="73"/>
      <c r="K41" s="73"/>
    </row>
    <row r="42" spans="1:11" ht="12.75">
      <c r="A42" s="160" t="s">
        <v>119</v>
      </c>
      <c r="B42" s="159"/>
      <c r="C42" s="161">
        <f>C38*1000/223508536*100</f>
        <v>-1.5531100694069269</v>
      </c>
      <c r="D42" s="162"/>
      <c r="E42" s="161">
        <f>E38*1000/223508536*100</f>
        <v>2.3591940130644495</v>
      </c>
      <c r="F42" s="162"/>
      <c r="G42" s="161">
        <f>G38*1000/223508536*100</f>
        <v>-2.810780156781129</v>
      </c>
      <c r="H42" s="162">
        <f>H38*1000/150171536*100</f>
        <v>0</v>
      </c>
      <c r="I42" s="161">
        <f>I38*1000/223508536*100</f>
        <v>2.2527103841796894</v>
      </c>
      <c r="K42" s="161">
        <v>-1.2581174975796003</v>
      </c>
    </row>
    <row r="43" spans="1:9" ht="12.75">
      <c r="A43" s="163"/>
      <c r="B43" s="159"/>
      <c r="C43" s="162"/>
      <c r="D43" s="162"/>
      <c r="E43" s="162"/>
      <c r="F43" s="162"/>
      <c r="G43" s="162"/>
      <c r="H43" s="162"/>
      <c r="I43" s="162"/>
    </row>
    <row r="44" spans="1:9" ht="12.75">
      <c r="A44" s="163"/>
      <c r="B44" s="159"/>
      <c r="C44" s="162"/>
      <c r="D44" s="162"/>
      <c r="E44" s="162"/>
      <c r="F44" s="162"/>
      <c r="G44" s="162"/>
      <c r="H44" s="162"/>
      <c r="I44" s="162"/>
    </row>
    <row r="45" spans="1:9" ht="12.75">
      <c r="A45" s="163"/>
      <c r="B45" s="159"/>
      <c r="C45" s="162"/>
      <c r="D45" s="162"/>
      <c r="E45" s="162"/>
      <c r="F45" s="162"/>
      <c r="G45" s="162"/>
      <c r="H45" s="162"/>
      <c r="I45" s="162"/>
    </row>
    <row r="46" spans="1:9" ht="12.75">
      <c r="A46" s="163"/>
      <c r="B46" s="159"/>
      <c r="C46" s="162"/>
      <c r="D46" s="162"/>
      <c r="E46" s="162"/>
      <c r="F46" s="162"/>
      <c r="G46" s="162"/>
      <c r="H46" s="162"/>
      <c r="I46" s="162"/>
    </row>
    <row r="47" spans="1:9" ht="12.75">
      <c r="A47" s="163"/>
      <c r="B47" s="159"/>
      <c r="C47" s="162"/>
      <c r="D47" s="162"/>
      <c r="E47" s="162"/>
      <c r="F47" s="162"/>
      <c r="G47" s="162"/>
      <c r="H47" s="162"/>
      <c r="I47" s="162"/>
    </row>
    <row r="48" spans="1:9" ht="12.75">
      <c r="A48" s="163"/>
      <c r="B48" s="159"/>
      <c r="C48" s="162"/>
      <c r="D48" s="162"/>
      <c r="E48" s="162"/>
      <c r="F48" s="162"/>
      <c r="G48" s="162"/>
      <c r="H48" s="162"/>
      <c r="I48" s="162"/>
    </row>
    <row r="49" spans="1:9" ht="12.75">
      <c r="A49" s="163"/>
      <c r="B49" s="159"/>
      <c r="C49" s="162"/>
      <c r="D49" s="162"/>
      <c r="E49" s="162"/>
      <c r="F49" s="162"/>
      <c r="G49" s="162"/>
      <c r="H49" s="162"/>
      <c r="I49" s="162"/>
    </row>
    <row r="50" spans="1:9" ht="12.75">
      <c r="A50" s="29" t="s">
        <v>120</v>
      </c>
      <c r="B50" s="159"/>
      <c r="C50" s="162"/>
      <c r="D50" s="162"/>
      <c r="E50" s="162"/>
      <c r="F50" s="162"/>
      <c r="G50" s="162"/>
      <c r="H50" s="162"/>
      <c r="I50" s="162"/>
    </row>
    <row r="51" spans="1:9" ht="12.75">
      <c r="A51" s="29" t="s">
        <v>121</v>
      </c>
      <c r="B51" s="159"/>
      <c r="C51" s="162"/>
      <c r="D51" s="162"/>
      <c r="E51" s="162"/>
      <c r="F51" s="162"/>
      <c r="G51" s="162"/>
      <c r="H51" s="162"/>
      <c r="I51" s="162"/>
    </row>
    <row r="52" spans="1:9" ht="12.75">
      <c r="A52" s="163"/>
      <c r="B52" s="159"/>
      <c r="C52" s="162"/>
      <c r="D52" s="162"/>
      <c r="E52" s="162"/>
      <c r="F52" s="162"/>
      <c r="G52" s="162"/>
      <c r="H52" s="162"/>
      <c r="I52" s="162"/>
    </row>
    <row r="53" spans="1:9" ht="12.75">
      <c r="A53" s="163"/>
      <c r="B53" s="159"/>
      <c r="C53" s="162"/>
      <c r="D53" s="162"/>
      <c r="E53" s="162"/>
      <c r="F53" s="162"/>
      <c r="G53" s="162"/>
      <c r="H53" s="162"/>
      <c r="I53" s="162"/>
    </row>
    <row r="54" spans="1:9" ht="12.75">
      <c r="A54" s="29"/>
      <c r="B54" s="84"/>
      <c r="C54" s="84"/>
      <c r="D54" s="84"/>
      <c r="E54" s="84"/>
      <c r="F54" s="94"/>
      <c r="G54" s="84"/>
      <c r="H54" s="94"/>
      <c r="I54" s="94"/>
    </row>
    <row r="55" spans="2:9" ht="12.75">
      <c r="B55" s="84"/>
      <c r="C55" s="84"/>
      <c r="D55" s="84"/>
      <c r="E55" s="84"/>
      <c r="F55" s="94"/>
      <c r="G55" s="84"/>
      <c r="H55" s="94"/>
      <c r="I55" s="94"/>
    </row>
    <row r="56" spans="2:9" ht="12.75">
      <c r="B56" s="84"/>
      <c r="C56" s="84"/>
      <c r="D56" s="84"/>
      <c r="E56" s="84"/>
      <c r="F56" s="94"/>
      <c r="G56" s="84"/>
      <c r="H56" s="94"/>
      <c r="I56" s="94">
        <v>1</v>
      </c>
    </row>
  </sheetData>
  <mergeCells count="5">
    <mergeCell ref="A1:I1"/>
    <mergeCell ref="A2:I2"/>
    <mergeCell ref="A3:I3"/>
    <mergeCell ref="C11:E11"/>
    <mergeCell ref="G11:I11"/>
  </mergeCells>
  <printOptions/>
  <pageMargins left="0.75" right="0.75" top="1" bottom="1" header="0.5" footer="0.5"/>
  <pageSetup horizontalDpi="600" verticalDpi="600" orientation="portrait" scale="8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9"/>
  <sheetViews>
    <sheetView view="pageBreakPreview" zoomScale="75" zoomScaleNormal="75" zoomScaleSheetLayoutView="75" workbookViewId="0" topLeftCell="A11">
      <selection activeCell="D24" sqref="D24"/>
    </sheetView>
  </sheetViews>
  <sheetFormatPr defaultColWidth="9.140625" defaultRowHeight="12.75"/>
  <cols>
    <col min="1" max="1" width="3.00390625" style="0" customWidth="1"/>
    <col min="2" max="2" width="20.28125" style="0" customWidth="1"/>
    <col min="5" max="5" width="17.7109375" style="0" customWidth="1"/>
    <col min="6" max="6" width="18.140625" style="0" customWidth="1"/>
    <col min="7" max="7" width="2.421875" style="0" customWidth="1"/>
    <col min="8" max="8" width="18.7109375" style="0" customWidth="1"/>
  </cols>
  <sheetData>
    <row r="1" spans="1:8" ht="15">
      <c r="A1" s="176" t="s">
        <v>9</v>
      </c>
      <c r="B1" s="176"/>
      <c r="C1" s="176"/>
      <c r="D1" s="176"/>
      <c r="E1" s="176"/>
      <c r="F1" s="176"/>
      <c r="G1" s="176"/>
      <c r="H1" s="176"/>
    </row>
    <row r="2" spans="1:8" ht="14.25">
      <c r="A2" s="177" t="s">
        <v>10</v>
      </c>
      <c r="B2" s="177"/>
      <c r="C2" s="177"/>
      <c r="D2" s="177"/>
      <c r="E2" s="177"/>
      <c r="F2" s="177"/>
      <c r="G2" s="177"/>
      <c r="H2" s="177"/>
    </row>
    <row r="3" spans="1:8" ht="14.25">
      <c r="A3" s="177" t="s">
        <v>11</v>
      </c>
      <c r="B3" s="177"/>
      <c r="C3" s="177"/>
      <c r="D3" s="177"/>
      <c r="E3" s="177"/>
      <c r="F3" s="177"/>
      <c r="G3" s="177"/>
      <c r="H3" s="177"/>
    </row>
    <row r="4" spans="1:8" ht="15">
      <c r="A4" s="1"/>
      <c r="B4" s="1"/>
      <c r="C4" s="2"/>
      <c r="D4" s="1"/>
      <c r="E4" s="1"/>
      <c r="F4" s="3"/>
      <c r="G4" s="1"/>
      <c r="H4" s="3"/>
    </row>
    <row r="5" spans="1:8" ht="15">
      <c r="A5" s="1"/>
      <c r="B5" s="4" t="s">
        <v>12</v>
      </c>
      <c r="C5" s="1"/>
      <c r="D5" s="1"/>
      <c r="E5" s="1"/>
      <c r="F5" s="3"/>
      <c r="G5" s="1"/>
      <c r="H5" s="3"/>
    </row>
    <row r="6" spans="1:8" ht="15">
      <c r="A6" s="1"/>
      <c r="B6" s="4" t="s">
        <v>133</v>
      </c>
      <c r="C6" s="1"/>
      <c r="D6" s="1"/>
      <c r="E6" s="1"/>
      <c r="F6" s="3"/>
      <c r="G6" s="1"/>
      <c r="H6" s="3"/>
    </row>
    <row r="7" spans="1:8" ht="15">
      <c r="A7" s="1"/>
      <c r="B7" s="1"/>
      <c r="C7" s="1"/>
      <c r="D7" s="1"/>
      <c r="E7" s="1"/>
      <c r="F7" s="5" t="s">
        <v>13</v>
      </c>
      <c r="G7" s="2"/>
      <c r="H7" s="5" t="s">
        <v>14</v>
      </c>
    </row>
    <row r="8" spans="1:8" ht="15">
      <c r="A8" s="1"/>
      <c r="B8" s="1"/>
      <c r="C8" s="1"/>
      <c r="D8" s="1"/>
      <c r="E8" s="1"/>
      <c r="F8" s="175" t="s">
        <v>15</v>
      </c>
      <c r="G8" s="2"/>
      <c r="H8" s="175" t="s">
        <v>16</v>
      </c>
    </row>
    <row r="9" spans="1:8" ht="15">
      <c r="A9" s="1"/>
      <c r="B9" s="1"/>
      <c r="C9" s="1"/>
      <c r="D9" s="1"/>
      <c r="E9" s="1"/>
      <c r="F9" s="175"/>
      <c r="G9" s="2"/>
      <c r="H9" s="175"/>
    </row>
    <row r="10" spans="1:8" ht="15">
      <c r="A10" s="1"/>
      <c r="B10" s="1"/>
      <c r="C10" s="1"/>
      <c r="D10" s="1"/>
      <c r="E10" s="1"/>
      <c r="F10" s="6">
        <v>38352</v>
      </c>
      <c r="G10" s="6"/>
      <c r="H10" s="6">
        <v>37986</v>
      </c>
    </row>
    <row r="11" spans="1:8" ht="15">
      <c r="A11" s="1"/>
      <c r="B11" s="1"/>
      <c r="C11" s="1"/>
      <c r="D11" s="1"/>
      <c r="E11" s="1"/>
      <c r="F11" s="5" t="s">
        <v>17</v>
      </c>
      <c r="G11" s="2"/>
      <c r="H11" s="5" t="s">
        <v>17</v>
      </c>
    </row>
    <row r="12" spans="1:8" ht="15">
      <c r="A12" s="7"/>
      <c r="B12" s="8"/>
      <c r="C12" s="9"/>
      <c r="D12" s="9"/>
      <c r="E12" s="9"/>
      <c r="F12" s="10"/>
      <c r="G12" s="1"/>
      <c r="H12" s="10"/>
    </row>
    <row r="13" spans="1:8" ht="15">
      <c r="A13" s="11"/>
      <c r="B13" s="12" t="s">
        <v>18</v>
      </c>
      <c r="C13" s="9"/>
      <c r="D13" s="9"/>
      <c r="E13" s="9"/>
      <c r="F13" s="13">
        <f>+'[2]Group '!$P$42/1000</f>
        <v>6129.678</v>
      </c>
      <c r="G13" s="3"/>
      <c r="H13" s="13">
        <v>125798</v>
      </c>
    </row>
    <row r="14" spans="1:8" ht="15">
      <c r="A14" s="11"/>
      <c r="B14" s="12"/>
      <c r="C14" s="9"/>
      <c r="D14" s="9"/>
      <c r="E14" s="9"/>
      <c r="F14" s="13"/>
      <c r="G14" s="3"/>
      <c r="H14" s="13"/>
    </row>
    <row r="15" spans="1:8" ht="15">
      <c r="A15" s="11"/>
      <c r="B15" s="12" t="s">
        <v>4</v>
      </c>
      <c r="C15" s="9"/>
      <c r="D15" s="9"/>
      <c r="E15" s="9"/>
      <c r="F15" s="13">
        <f>+'[2]Group '!$P$43/1000</f>
        <v>18474.759</v>
      </c>
      <c r="G15" s="3"/>
      <c r="H15" s="13">
        <v>0</v>
      </c>
    </row>
    <row r="16" spans="1:8" ht="15">
      <c r="A16" s="11"/>
      <c r="B16" s="12"/>
      <c r="C16" s="9"/>
      <c r="D16" s="9"/>
      <c r="E16" s="9"/>
      <c r="F16" s="13"/>
      <c r="G16" s="3"/>
      <c r="H16" s="13"/>
    </row>
    <row r="17" spans="1:8" ht="15">
      <c r="A17" s="11"/>
      <c r="B17" s="12" t="s">
        <v>5</v>
      </c>
      <c r="C17" s="9"/>
      <c r="D17" s="9"/>
      <c r="E17" s="9"/>
      <c r="F17" s="13">
        <f>+'[2]Group '!$P$45/1000</f>
        <v>42508.13064</v>
      </c>
      <c r="G17" s="3"/>
      <c r="H17" s="13">
        <v>0</v>
      </c>
    </row>
    <row r="18" spans="1:8" ht="15">
      <c r="A18" s="11"/>
      <c r="B18" s="8"/>
      <c r="C18" s="9"/>
      <c r="D18" s="9"/>
      <c r="E18" s="9"/>
      <c r="F18" s="13"/>
      <c r="G18" s="3"/>
      <c r="H18" s="13"/>
    </row>
    <row r="19" spans="1:8" ht="15">
      <c r="A19" s="11"/>
      <c r="B19" s="12" t="s">
        <v>19</v>
      </c>
      <c r="C19" s="9"/>
      <c r="D19" s="9"/>
      <c r="E19" s="9"/>
      <c r="F19" s="13">
        <f>+'[2]Group '!$P$46/1000</f>
        <v>208803.282</v>
      </c>
      <c r="G19" s="3"/>
      <c r="H19" s="13">
        <v>171019</v>
      </c>
    </row>
    <row r="20" spans="1:8" ht="15">
      <c r="A20" s="11"/>
      <c r="B20" s="12"/>
      <c r="C20" s="9"/>
      <c r="D20" s="9"/>
      <c r="E20" s="9"/>
      <c r="F20" s="13"/>
      <c r="G20" s="3"/>
      <c r="H20" s="13"/>
    </row>
    <row r="21" spans="1:8" ht="15">
      <c r="A21" s="11"/>
      <c r="B21" s="12" t="s">
        <v>6</v>
      </c>
      <c r="C21" s="9"/>
      <c r="D21" s="9"/>
      <c r="E21" s="9"/>
      <c r="F21" s="13">
        <f>+'[2]Group '!$P$47/1000</f>
        <v>126</v>
      </c>
      <c r="G21" s="3"/>
      <c r="H21" s="13">
        <v>0</v>
      </c>
    </row>
    <row r="22" spans="1:8" ht="15">
      <c r="A22" s="11"/>
      <c r="B22" s="12"/>
      <c r="C22" s="9"/>
      <c r="D22" s="9"/>
      <c r="E22" s="9"/>
      <c r="F22" s="13"/>
      <c r="G22" s="3"/>
      <c r="H22" s="13"/>
    </row>
    <row r="23" spans="1:8" ht="15" hidden="1">
      <c r="A23" s="11"/>
      <c r="B23" s="12" t="s">
        <v>143</v>
      </c>
      <c r="C23" s="9"/>
      <c r="D23" s="9"/>
      <c r="E23" s="9"/>
      <c r="F23" s="13">
        <f>+'[2]Group '!$P$48/1000</f>
        <v>0</v>
      </c>
      <c r="G23" s="3"/>
      <c r="H23" s="13"/>
    </row>
    <row r="24" spans="1:8" ht="15" hidden="1">
      <c r="A24" s="11"/>
      <c r="B24" s="8"/>
      <c r="C24" s="9"/>
      <c r="D24" s="9"/>
      <c r="E24" s="9"/>
      <c r="F24" s="13"/>
      <c r="G24" s="3"/>
      <c r="H24" s="13"/>
    </row>
    <row r="25" spans="1:8" ht="15">
      <c r="A25" s="11"/>
      <c r="B25" s="12" t="s">
        <v>20</v>
      </c>
      <c r="C25" s="9"/>
      <c r="D25" s="9"/>
      <c r="E25" s="9"/>
      <c r="F25" s="13">
        <f>+'[2]Group '!$P$49/1000</f>
        <v>125.63880139999837</v>
      </c>
      <c r="G25" s="3"/>
      <c r="H25" s="13">
        <v>302647</v>
      </c>
    </row>
    <row r="26" spans="1:8" ht="15">
      <c r="A26" s="11"/>
      <c r="B26" s="8"/>
      <c r="C26" s="9"/>
      <c r="D26" s="9"/>
      <c r="E26" s="9"/>
      <c r="F26" s="13"/>
      <c r="G26" s="3"/>
      <c r="H26" s="13"/>
    </row>
    <row r="27" spans="1:8" ht="15">
      <c r="A27" s="11"/>
      <c r="B27" s="12" t="s">
        <v>21</v>
      </c>
      <c r="C27" s="9"/>
      <c r="D27" s="9"/>
      <c r="E27" s="9"/>
      <c r="F27" s="13">
        <f>+'[2]Group '!$P$50/1000</f>
        <v>1203459.409</v>
      </c>
      <c r="G27" s="3"/>
      <c r="H27" s="13">
        <v>909141</v>
      </c>
    </row>
    <row r="28" spans="1:8" ht="15">
      <c r="A28" s="11"/>
      <c r="B28" s="8"/>
      <c r="C28" s="9"/>
      <c r="D28" s="9"/>
      <c r="E28" s="9"/>
      <c r="F28" s="13"/>
      <c r="G28" s="3"/>
      <c r="H28" s="13"/>
    </row>
    <row r="29" spans="1:8" ht="14.25">
      <c r="A29" s="7"/>
      <c r="B29" s="14" t="s">
        <v>22</v>
      </c>
      <c r="C29" s="12"/>
      <c r="D29" s="12"/>
      <c r="E29" s="15"/>
      <c r="F29" s="16"/>
      <c r="G29" s="3"/>
      <c r="H29" s="16"/>
    </row>
    <row r="30" spans="1:8" ht="14.25">
      <c r="A30" s="7"/>
      <c r="B30" s="14"/>
      <c r="C30" s="12"/>
      <c r="D30" s="12"/>
      <c r="E30" s="15"/>
      <c r="F30" s="17"/>
      <c r="G30" s="18"/>
      <c r="H30" s="19"/>
    </row>
    <row r="31" spans="1:8" ht="14.25">
      <c r="A31" s="11"/>
      <c r="B31" s="12" t="s">
        <v>23</v>
      </c>
      <c r="C31" s="12"/>
      <c r="D31" s="12"/>
      <c r="E31" s="15"/>
      <c r="F31" s="20">
        <v>0</v>
      </c>
      <c r="G31" s="3"/>
      <c r="H31" s="20">
        <v>15980</v>
      </c>
    </row>
    <row r="32" spans="1:8" ht="14.25">
      <c r="A32" s="11"/>
      <c r="B32" s="12" t="s">
        <v>24</v>
      </c>
      <c r="C32" s="12"/>
      <c r="D32" s="12"/>
      <c r="E32" s="15"/>
      <c r="F32" s="20">
        <f>+'[2]Group '!$P$54/1000</f>
        <v>144718.374</v>
      </c>
      <c r="G32" s="3"/>
      <c r="H32" s="20">
        <v>157743</v>
      </c>
    </row>
    <row r="33" spans="1:8" ht="14.25">
      <c r="A33" s="11"/>
      <c r="B33" s="12" t="s">
        <v>25</v>
      </c>
      <c r="C33" s="12"/>
      <c r="D33" s="12"/>
      <c r="E33" s="15"/>
      <c r="F33" s="20">
        <f>+'[2]Group '!$P$55/1000</f>
        <v>13495.009</v>
      </c>
      <c r="G33" s="3"/>
      <c r="H33" s="20">
        <v>610</v>
      </c>
    </row>
    <row r="34" spans="1:8" ht="14.25">
      <c r="A34" s="11" t="s">
        <v>26</v>
      </c>
      <c r="B34" s="12" t="s">
        <v>27</v>
      </c>
      <c r="C34" s="12"/>
      <c r="D34" s="12"/>
      <c r="E34" s="15"/>
      <c r="F34" s="20">
        <f>+'[2]Group '!$P$56/1000</f>
        <v>1246.209</v>
      </c>
      <c r="G34" s="3"/>
      <c r="H34" s="20">
        <v>483</v>
      </c>
    </row>
    <row r="35" spans="1:8" ht="14.25">
      <c r="A35" s="11"/>
      <c r="B35" s="21" t="s">
        <v>28</v>
      </c>
      <c r="C35" s="12"/>
      <c r="D35" s="12"/>
      <c r="E35" s="15"/>
      <c r="F35" s="20">
        <v>0</v>
      </c>
      <c r="G35" s="3"/>
      <c r="H35" s="20">
        <v>1301</v>
      </c>
    </row>
    <row r="36" spans="1:8" ht="14.25">
      <c r="A36" s="11"/>
      <c r="B36" s="21" t="s">
        <v>29</v>
      </c>
      <c r="C36" s="12"/>
      <c r="D36" s="12"/>
      <c r="E36" s="15"/>
      <c r="F36" s="20">
        <f>+'[2]Group '!$P$60/1000</f>
        <v>37693.778</v>
      </c>
      <c r="G36" s="3"/>
      <c r="H36" s="20">
        <v>119857</v>
      </c>
    </row>
    <row r="37" spans="1:8" ht="14.25">
      <c r="A37" s="11"/>
      <c r="B37" s="12"/>
      <c r="C37" s="12"/>
      <c r="D37" s="12"/>
      <c r="E37" s="15"/>
      <c r="F37" s="22"/>
      <c r="G37" s="3"/>
      <c r="H37" s="22"/>
    </row>
    <row r="38" spans="1:8" ht="14.25">
      <c r="A38" s="11"/>
      <c r="B38" s="21"/>
      <c r="C38" s="12"/>
      <c r="D38" s="12"/>
      <c r="E38" s="15"/>
      <c r="F38" s="22">
        <f>SUM(F31:F37)</f>
        <v>197153.37</v>
      </c>
      <c r="G38" s="3"/>
      <c r="H38" s="22">
        <f>SUM(H31:H37)</f>
        <v>295974</v>
      </c>
    </row>
    <row r="39" spans="1:8" ht="14.25">
      <c r="A39" s="7"/>
      <c r="B39" s="12"/>
      <c r="C39" s="15"/>
      <c r="D39" s="15"/>
      <c r="E39" s="15"/>
      <c r="F39" s="13"/>
      <c r="G39" s="3"/>
      <c r="H39" s="13"/>
    </row>
    <row r="40" spans="1:8" ht="14.25">
      <c r="A40" s="11"/>
      <c r="B40" s="14" t="s">
        <v>30</v>
      </c>
      <c r="C40" s="12"/>
      <c r="D40" s="12"/>
      <c r="E40" s="15"/>
      <c r="F40" s="13"/>
      <c r="G40" s="3"/>
      <c r="H40" s="13"/>
    </row>
    <row r="41" spans="1:8" ht="14.25">
      <c r="A41" s="7"/>
      <c r="B41" s="12"/>
      <c r="C41" s="12"/>
      <c r="D41" s="12"/>
      <c r="E41" s="15"/>
      <c r="F41" s="23"/>
      <c r="G41" s="3"/>
      <c r="H41" s="23"/>
    </row>
    <row r="42" spans="1:8" ht="14.25">
      <c r="A42" s="11"/>
      <c r="B42" s="21" t="s">
        <v>31</v>
      </c>
      <c r="C42" s="12"/>
      <c r="D42" s="12"/>
      <c r="E42" s="15"/>
      <c r="F42" s="20">
        <f>+'[2]Group '!$P$65/1000</f>
        <v>23768.974</v>
      </c>
      <c r="G42" s="3"/>
      <c r="H42" s="20">
        <v>135653</v>
      </c>
    </row>
    <row r="43" spans="1:8" ht="14.25">
      <c r="A43" s="11"/>
      <c r="B43" s="21" t="s">
        <v>32</v>
      </c>
      <c r="C43" s="12"/>
      <c r="D43" s="12"/>
      <c r="E43" s="15"/>
      <c r="F43" s="20">
        <f>+'[2]Group '!$P$66/1000</f>
        <v>43760.173</v>
      </c>
      <c r="G43" s="3"/>
      <c r="H43" s="20">
        <v>75795</v>
      </c>
    </row>
    <row r="44" spans="1:8" ht="14.25">
      <c r="A44" s="11"/>
      <c r="B44" s="21" t="s">
        <v>7</v>
      </c>
      <c r="C44" s="12"/>
      <c r="D44" s="12"/>
      <c r="E44" s="15"/>
      <c r="F44" s="20">
        <f>-'[2]Group '!$P$58/1000</f>
        <v>2038.588</v>
      </c>
      <c r="G44" s="3"/>
      <c r="H44" s="20">
        <v>0</v>
      </c>
    </row>
    <row r="45" spans="1:8" ht="14.25">
      <c r="A45" s="11"/>
      <c r="B45" s="21" t="s">
        <v>8</v>
      </c>
      <c r="C45" s="12"/>
      <c r="D45" s="12"/>
      <c r="E45" s="15"/>
      <c r="F45" s="20">
        <f>+'[2]Group '!$P$69/1000</f>
        <v>2</v>
      </c>
      <c r="G45" s="3"/>
      <c r="H45" s="20">
        <v>0</v>
      </c>
    </row>
    <row r="46" spans="1:8" ht="14.25">
      <c r="A46" s="11"/>
      <c r="B46" s="21" t="s">
        <v>139</v>
      </c>
      <c r="C46" s="12"/>
      <c r="D46" s="12"/>
      <c r="E46" s="15"/>
      <c r="F46" s="20">
        <f>+'[2]Group '!$P$71/1000</f>
        <v>157.849</v>
      </c>
      <c r="G46" s="3"/>
      <c r="H46" s="20">
        <v>0</v>
      </c>
    </row>
    <row r="47" spans="1:8" ht="14.25">
      <c r="A47" s="11"/>
      <c r="B47" s="21" t="s">
        <v>33</v>
      </c>
      <c r="C47" s="12"/>
      <c r="D47" s="12"/>
      <c r="E47" s="15"/>
      <c r="F47" s="20">
        <f>+'[2]Group '!$P$64/1000</f>
        <v>129650</v>
      </c>
      <c r="G47" s="3"/>
      <c r="H47" s="20">
        <v>133821</v>
      </c>
    </row>
    <row r="48" spans="1:8" ht="14.25">
      <c r="A48" s="11"/>
      <c r="B48" s="21" t="s">
        <v>34</v>
      </c>
      <c r="C48" s="12"/>
      <c r="D48" s="12"/>
      <c r="E48" s="15"/>
      <c r="F48" s="20">
        <f>+'[2]Group '!$P$70/1000</f>
        <v>148.355</v>
      </c>
      <c r="G48" s="3"/>
      <c r="H48" s="20">
        <v>190</v>
      </c>
    </row>
    <row r="49" spans="1:8" ht="14.25">
      <c r="A49" s="11"/>
      <c r="B49" s="21" t="s">
        <v>35</v>
      </c>
      <c r="C49" s="12"/>
      <c r="D49" s="12"/>
      <c r="E49" s="15"/>
      <c r="F49" s="20">
        <f>+'[2]Group '!$P$72/1000</f>
        <v>744.158</v>
      </c>
      <c r="G49" s="3"/>
      <c r="H49" s="20">
        <v>1078</v>
      </c>
    </row>
    <row r="50" spans="1:8" ht="14.25">
      <c r="A50" s="7"/>
      <c r="B50" s="12"/>
      <c r="C50" s="12"/>
      <c r="D50" s="12"/>
      <c r="E50" s="15"/>
      <c r="F50" s="20"/>
      <c r="G50" s="3"/>
      <c r="H50" s="20"/>
    </row>
    <row r="51" spans="1:8" ht="14.25">
      <c r="A51" s="7"/>
      <c r="B51" s="12"/>
      <c r="C51" s="12"/>
      <c r="D51" s="12"/>
      <c r="E51" s="10"/>
      <c r="F51" s="24">
        <f>SUM(F42:F49)</f>
        <v>200270.097</v>
      </c>
      <c r="G51" s="3"/>
      <c r="H51" s="24">
        <f>SUM(H42:H49)</f>
        <v>346537</v>
      </c>
    </row>
    <row r="52" spans="1:8" ht="14.25">
      <c r="A52" s="7"/>
      <c r="B52" s="12"/>
      <c r="C52" s="12"/>
      <c r="D52" s="12"/>
      <c r="E52" s="10"/>
      <c r="F52" s="16"/>
      <c r="G52" s="3"/>
      <c r="H52" s="16"/>
    </row>
    <row r="53" spans="1:8" ht="14.25">
      <c r="A53" s="7"/>
      <c r="B53" s="12" t="s">
        <v>36</v>
      </c>
      <c r="C53" s="15"/>
      <c r="D53" s="15"/>
      <c r="E53" s="15"/>
      <c r="F53" s="13">
        <f>F38-F51</f>
        <v>-3116.7270000000135</v>
      </c>
      <c r="G53" s="25"/>
      <c r="H53" s="13">
        <f>H38-H51</f>
        <v>-50563</v>
      </c>
    </row>
    <row r="54" spans="1:8" ht="14.25">
      <c r="A54" s="7"/>
      <c r="B54" s="12" t="s">
        <v>26</v>
      </c>
      <c r="C54" s="15"/>
      <c r="D54" s="15"/>
      <c r="E54" s="15"/>
      <c r="F54" s="26"/>
      <c r="G54" s="3"/>
      <c r="H54" s="26"/>
    </row>
    <row r="55" spans="1:8" ht="15" thickBot="1">
      <c r="A55" s="7"/>
      <c r="B55" s="12"/>
      <c r="C55" s="15"/>
      <c r="D55" s="15"/>
      <c r="E55" s="15"/>
      <c r="F55" s="27">
        <f>F13+F19+F25+F27+F53+F15+F17+F21+F23</f>
        <v>1476510.1704414003</v>
      </c>
      <c r="G55" s="28"/>
      <c r="H55" s="27">
        <f>H13+H19+H25+H27+H53</f>
        <v>1458042</v>
      </c>
    </row>
    <row r="56" spans="1:8" ht="15" thickTop="1">
      <c r="A56" s="7"/>
      <c r="B56" s="12"/>
      <c r="C56" s="15"/>
      <c r="D56" s="15"/>
      <c r="E56" s="15"/>
      <c r="F56" s="16"/>
      <c r="G56" s="28"/>
      <c r="H56" s="16"/>
    </row>
    <row r="57" spans="1:8" ht="14.25">
      <c r="A57" s="7"/>
      <c r="B57" s="12"/>
      <c r="C57" s="15"/>
      <c r="D57" s="15"/>
      <c r="E57" s="15"/>
      <c r="F57" s="16"/>
      <c r="G57" s="28"/>
      <c r="H57" s="16"/>
    </row>
    <row r="58" spans="1:8" ht="14.25">
      <c r="A58" s="7"/>
      <c r="B58" s="29" t="s">
        <v>37</v>
      </c>
      <c r="C58" s="15"/>
      <c r="D58" s="15"/>
      <c r="E58" s="15"/>
      <c r="F58" s="16"/>
      <c r="G58" s="28"/>
      <c r="H58" s="16"/>
    </row>
    <row r="59" spans="1:8" ht="14.25">
      <c r="A59" s="7"/>
      <c r="B59" s="29" t="s">
        <v>124</v>
      </c>
      <c r="C59" s="15"/>
      <c r="D59" s="15"/>
      <c r="E59" s="15"/>
      <c r="F59" s="16"/>
      <c r="G59" s="3"/>
      <c r="H59" s="16"/>
    </row>
    <row r="60" spans="1:8" ht="14.25">
      <c r="A60" s="1"/>
      <c r="B60" t="s">
        <v>123</v>
      </c>
      <c r="C60" s="15"/>
      <c r="D60" s="15"/>
      <c r="E60" s="15"/>
      <c r="F60" s="30"/>
      <c r="G60" s="3"/>
      <c r="H60" s="30">
        <v>2</v>
      </c>
    </row>
    <row r="61" spans="1:8" ht="14.25">
      <c r="A61" s="1"/>
      <c r="C61" s="15"/>
      <c r="D61" s="15"/>
      <c r="E61" s="15"/>
      <c r="F61" s="30"/>
      <c r="G61" s="3"/>
      <c r="H61" s="30"/>
    </row>
    <row r="62" spans="1:8" ht="14.25">
      <c r="A62" s="1"/>
      <c r="C62" s="15"/>
      <c r="D62" s="15"/>
      <c r="E62" s="15"/>
      <c r="F62" s="30"/>
      <c r="G62" s="3"/>
      <c r="H62" s="30"/>
    </row>
    <row r="63" spans="1:8" ht="14.25">
      <c r="A63" s="1"/>
      <c r="B63" s="12"/>
      <c r="C63" s="15"/>
      <c r="D63" s="15"/>
      <c r="E63" s="15"/>
      <c r="F63" s="30"/>
      <c r="G63" s="3"/>
      <c r="H63" s="30"/>
    </row>
    <row r="64" spans="1:8" ht="14.25">
      <c r="A64" s="1"/>
      <c r="B64" s="12"/>
      <c r="C64" s="15"/>
      <c r="D64" s="15"/>
      <c r="E64" s="15"/>
      <c r="F64" s="30"/>
      <c r="G64" s="3"/>
      <c r="H64" s="30"/>
    </row>
    <row r="65" spans="1:8" ht="14.25">
      <c r="A65" s="1"/>
      <c r="B65" s="12"/>
      <c r="C65" s="15"/>
      <c r="D65" s="15"/>
      <c r="E65" s="15"/>
      <c r="F65" s="30"/>
      <c r="G65" s="3"/>
      <c r="H65" s="30"/>
    </row>
    <row r="66" spans="1:8" ht="15">
      <c r="A66" s="1"/>
      <c r="B66" s="12"/>
      <c r="C66" s="15"/>
      <c r="D66" s="15"/>
      <c r="E66" s="15"/>
      <c r="F66" s="5" t="s">
        <v>13</v>
      </c>
      <c r="G66" s="2"/>
      <c r="H66" s="5" t="s">
        <v>14</v>
      </c>
    </row>
    <row r="67" spans="1:8" ht="15">
      <c r="A67" s="1"/>
      <c r="B67" s="12"/>
      <c r="C67" s="15"/>
      <c r="D67" s="15"/>
      <c r="E67" s="15"/>
      <c r="F67" s="175" t="s">
        <v>15</v>
      </c>
      <c r="G67" s="2"/>
      <c r="H67" s="175" t="s">
        <v>16</v>
      </c>
    </row>
    <row r="68" spans="1:8" ht="15">
      <c r="A68" s="1"/>
      <c r="B68" s="12"/>
      <c r="C68" s="15"/>
      <c r="D68" s="15"/>
      <c r="E68" s="15"/>
      <c r="F68" s="175"/>
      <c r="G68" s="2"/>
      <c r="H68" s="175"/>
    </row>
    <row r="69" spans="1:8" ht="15">
      <c r="A69" s="1"/>
      <c r="B69" s="12"/>
      <c r="C69" s="15"/>
      <c r="D69" s="15"/>
      <c r="E69" s="15"/>
      <c r="F69" s="6">
        <v>38352</v>
      </c>
      <c r="G69" s="2"/>
      <c r="H69" s="6">
        <v>37986</v>
      </c>
    </row>
    <row r="70" spans="1:8" ht="15">
      <c r="A70" s="1"/>
      <c r="B70" s="12"/>
      <c r="C70" s="15"/>
      <c r="D70" s="15"/>
      <c r="E70" s="15"/>
      <c r="F70" s="5" t="s">
        <v>17</v>
      </c>
      <c r="G70" s="2"/>
      <c r="H70" s="5" t="s">
        <v>17</v>
      </c>
    </row>
    <row r="71" spans="1:8" ht="14.25">
      <c r="A71" s="1"/>
      <c r="B71" s="12"/>
      <c r="C71" s="15"/>
      <c r="D71" s="15"/>
      <c r="E71" s="15"/>
      <c r="F71" s="30"/>
      <c r="G71" s="3"/>
      <c r="H71" s="30"/>
    </row>
    <row r="72" spans="1:8" ht="14.25">
      <c r="A72" s="1"/>
      <c r="B72" s="12" t="s">
        <v>38</v>
      </c>
      <c r="C72" s="15"/>
      <c r="D72" s="15"/>
      <c r="E72" s="15"/>
      <c r="F72" s="30"/>
      <c r="G72" s="3"/>
      <c r="H72" s="30"/>
    </row>
    <row r="73" spans="1:8" ht="14.25">
      <c r="A73" s="1"/>
      <c r="B73" s="12"/>
      <c r="C73" s="15"/>
      <c r="D73" s="15"/>
      <c r="E73" s="15"/>
      <c r="F73" s="30"/>
      <c r="G73" s="3"/>
      <c r="H73" s="30"/>
    </row>
    <row r="74" spans="1:8" ht="14.25">
      <c r="A74" s="1"/>
      <c r="B74" s="12" t="s">
        <v>39</v>
      </c>
      <c r="C74" s="15"/>
      <c r="D74" s="15"/>
      <c r="E74" s="15"/>
      <c r="F74" s="30">
        <f>+'[2]Group '!$P$80/1000</f>
        <v>223508.536</v>
      </c>
      <c r="G74" s="3"/>
      <c r="H74" s="30">
        <v>223509</v>
      </c>
    </row>
    <row r="75" spans="1:8" ht="14.25">
      <c r="A75" s="1"/>
      <c r="B75" s="12"/>
      <c r="C75" s="15"/>
      <c r="D75" s="15"/>
      <c r="E75" s="15"/>
      <c r="F75" s="30"/>
      <c r="G75" s="3"/>
      <c r="H75" s="30"/>
    </row>
    <row r="76" spans="1:8" ht="14.25">
      <c r="A76" s="1"/>
      <c r="B76" s="31" t="s">
        <v>40</v>
      </c>
      <c r="C76" s="15"/>
      <c r="D76" s="15"/>
      <c r="E76" s="15"/>
      <c r="F76" s="32">
        <f>+'[2]Group '!$P$81/1000</f>
        <v>103563.392</v>
      </c>
      <c r="G76" s="3"/>
      <c r="H76" s="32">
        <v>103563</v>
      </c>
    </row>
    <row r="77" spans="1:8" ht="14.25">
      <c r="A77" s="1"/>
      <c r="B77" s="12" t="s">
        <v>41</v>
      </c>
      <c r="C77" s="15"/>
      <c r="D77" s="15"/>
      <c r="E77" s="15"/>
      <c r="F77" s="30">
        <f>+'[2]Group '!$P$83/1000</f>
        <v>0</v>
      </c>
      <c r="G77" s="3"/>
      <c r="H77" s="30">
        <v>47825</v>
      </c>
    </row>
    <row r="78" spans="1:8" ht="14.25">
      <c r="A78" s="1"/>
      <c r="B78" s="3"/>
      <c r="C78" s="15"/>
      <c r="D78" s="15"/>
      <c r="E78" s="15"/>
      <c r="F78" s="30"/>
      <c r="G78" s="3"/>
      <c r="H78" s="30"/>
    </row>
    <row r="79" spans="1:8" ht="14.25">
      <c r="A79" s="1"/>
      <c r="B79" s="12" t="s">
        <v>42</v>
      </c>
      <c r="C79" s="15"/>
      <c r="D79" s="15"/>
      <c r="E79" s="15"/>
      <c r="F79" s="33">
        <f>+EQTY!J33</f>
        <v>19682.091421400004</v>
      </c>
      <c r="G79" s="3"/>
      <c r="H79" s="33">
        <v>25693</v>
      </c>
    </row>
    <row r="80" spans="1:8" ht="14.25">
      <c r="A80" s="1"/>
      <c r="B80" s="12"/>
      <c r="C80" s="15"/>
      <c r="D80" s="15"/>
      <c r="E80" s="15"/>
      <c r="F80" s="30"/>
      <c r="G80" s="3"/>
      <c r="H80" s="30"/>
    </row>
    <row r="81" spans="1:8" ht="14.25">
      <c r="A81" s="1"/>
      <c r="B81" s="12" t="s">
        <v>43</v>
      </c>
      <c r="C81" s="15"/>
      <c r="D81" s="15"/>
      <c r="E81" s="15"/>
      <c r="F81" s="30">
        <f>SUM(F74:F79)</f>
        <v>346754.01942140004</v>
      </c>
      <c r="G81" s="10"/>
      <c r="H81" s="30">
        <f>SUM(H74:H79)</f>
        <v>400590</v>
      </c>
    </row>
    <row r="82" spans="1:8" ht="14.25">
      <c r="A82" s="1"/>
      <c r="B82" s="12"/>
      <c r="C82" s="15"/>
      <c r="D82" s="15"/>
      <c r="E82" s="15"/>
      <c r="F82" s="30"/>
      <c r="G82" s="3"/>
      <c r="H82" s="30"/>
    </row>
    <row r="83" spans="1:8" ht="14.25">
      <c r="A83" s="1"/>
      <c r="B83" s="14" t="s">
        <v>44</v>
      </c>
      <c r="C83" s="15"/>
      <c r="D83" s="15"/>
      <c r="E83" s="15"/>
      <c r="F83" s="30"/>
      <c r="G83" s="3"/>
      <c r="H83" s="30"/>
    </row>
    <row r="84" spans="1:8" ht="14.25">
      <c r="A84" s="1"/>
      <c r="B84" s="14" t="s">
        <v>45</v>
      </c>
      <c r="C84" s="15"/>
      <c r="D84" s="15"/>
      <c r="E84" s="15"/>
      <c r="F84" s="34"/>
      <c r="G84" s="3"/>
      <c r="H84" s="34"/>
    </row>
    <row r="85" spans="1:8" ht="14.25">
      <c r="A85" s="1"/>
      <c r="B85" s="12"/>
      <c r="C85" s="15"/>
      <c r="D85" s="15"/>
      <c r="E85" s="15"/>
      <c r="F85" s="35"/>
      <c r="G85" s="3"/>
      <c r="H85" s="35"/>
    </row>
    <row r="86" spans="1:8" ht="14.25">
      <c r="A86" s="1"/>
      <c r="B86" s="12" t="s">
        <v>46</v>
      </c>
      <c r="C86" s="15"/>
      <c r="D86" s="15"/>
      <c r="E86" s="15"/>
      <c r="F86" s="36">
        <f>+'[2]Group '!$P$88/1000+1</f>
        <v>1119836.772</v>
      </c>
      <c r="G86" s="3"/>
      <c r="H86" s="36">
        <v>1036351</v>
      </c>
    </row>
    <row r="87" spans="1:8" ht="14.25">
      <c r="A87" s="1"/>
      <c r="B87" s="12" t="s">
        <v>47</v>
      </c>
      <c r="C87" s="15"/>
      <c r="D87" s="15"/>
      <c r="E87" s="15"/>
      <c r="F87" s="36">
        <f>+'[2]Group '!$P$89/1000</f>
        <v>9956.287</v>
      </c>
      <c r="G87" s="3"/>
      <c r="H87" s="36">
        <v>20545</v>
      </c>
    </row>
    <row r="88" spans="1:8" ht="14.25">
      <c r="A88" s="1"/>
      <c r="B88" s="21" t="s">
        <v>34</v>
      </c>
      <c r="C88" s="15"/>
      <c r="D88" s="15"/>
      <c r="E88" s="15"/>
      <c r="F88" s="36">
        <f>+'[2]Group '!$P$90/1000</f>
        <v>412.332</v>
      </c>
      <c r="G88" s="3"/>
      <c r="H88" s="36">
        <v>556</v>
      </c>
    </row>
    <row r="89" spans="1:8" ht="14.25">
      <c r="A89" s="1"/>
      <c r="B89" s="21" t="s">
        <v>141</v>
      </c>
      <c r="C89" s="15"/>
      <c r="D89" s="15"/>
      <c r="E89" s="15"/>
      <c r="F89" s="36">
        <f>+'[2]Group '!$P$91/1000</f>
        <v>-448.951</v>
      </c>
      <c r="G89" s="3"/>
      <c r="H89" s="36">
        <v>0</v>
      </c>
    </row>
    <row r="90" spans="1:8" ht="14.25" hidden="1">
      <c r="A90" s="1"/>
      <c r="B90" s="21" t="s">
        <v>140</v>
      </c>
      <c r="C90" s="15"/>
      <c r="D90" s="15"/>
      <c r="E90" s="15"/>
      <c r="F90" s="36">
        <f>+'[2]Group '!$P$92/1000</f>
        <v>0</v>
      </c>
      <c r="G90" s="3"/>
      <c r="H90" s="36">
        <v>0</v>
      </c>
    </row>
    <row r="91" spans="1:8" ht="14.25">
      <c r="A91" s="1"/>
      <c r="B91" s="21"/>
      <c r="C91" s="15"/>
      <c r="D91" s="15"/>
      <c r="E91" s="15"/>
      <c r="F91" s="37"/>
      <c r="G91" s="3"/>
      <c r="H91" s="37"/>
    </row>
    <row r="92" spans="1:8" ht="14.25">
      <c r="A92" s="1"/>
      <c r="B92" s="12"/>
      <c r="C92" s="15"/>
      <c r="D92" s="15"/>
      <c r="E92" s="15"/>
      <c r="F92" s="38">
        <f>SUM(F86:F90)</f>
        <v>1129756.4400000002</v>
      </c>
      <c r="G92" s="18"/>
      <c r="H92" s="38">
        <f>SUM(H86:H90)</f>
        <v>1057452</v>
      </c>
    </row>
    <row r="93" spans="1:8" ht="14.25">
      <c r="A93" s="1"/>
      <c r="B93" s="12"/>
      <c r="C93" s="15"/>
      <c r="D93" s="15"/>
      <c r="E93" s="15"/>
      <c r="F93" s="39"/>
      <c r="G93" s="3"/>
      <c r="H93" s="39"/>
    </row>
    <row r="94" spans="1:8" ht="14.25">
      <c r="A94" s="1"/>
      <c r="B94" s="12"/>
      <c r="C94" s="15"/>
      <c r="D94" s="15"/>
      <c r="E94" s="15"/>
      <c r="F94" s="34"/>
      <c r="G94" s="3"/>
      <c r="H94" s="34"/>
    </row>
    <row r="95" spans="1:8" ht="15" thickBot="1">
      <c r="A95" s="1"/>
      <c r="B95" s="12"/>
      <c r="C95" s="3"/>
      <c r="D95" s="3"/>
      <c r="E95" s="15"/>
      <c r="F95" s="40">
        <f>F81+F92</f>
        <v>1476510.4594214002</v>
      </c>
      <c r="G95" s="41"/>
      <c r="H95" s="40">
        <f>H81+H92</f>
        <v>1458042</v>
      </c>
    </row>
    <row r="96" spans="1:8" ht="15" thickTop="1">
      <c r="A96" s="1"/>
      <c r="B96" s="12"/>
      <c r="C96" s="3"/>
      <c r="D96" s="3"/>
      <c r="E96" s="3"/>
      <c r="F96" s="42"/>
      <c r="G96" s="42"/>
      <c r="H96" s="42"/>
    </row>
    <row r="97" spans="1:8" ht="14.25">
      <c r="A97" s="1"/>
      <c r="B97" s="3" t="s">
        <v>48</v>
      </c>
      <c r="C97" s="3"/>
      <c r="D97" s="3"/>
      <c r="E97" s="3"/>
      <c r="F97" s="43">
        <f>(F81-F19)/F74</f>
        <v>0.6172056776453497</v>
      </c>
      <c r="G97" s="43"/>
      <c r="H97" s="43">
        <f>(H81-H19)/H74</f>
        <v>1.0271219503465185</v>
      </c>
    </row>
    <row r="98" spans="1:8" ht="14.25">
      <c r="A98" s="1"/>
      <c r="B98" s="3"/>
      <c r="C98" s="3"/>
      <c r="D98" s="3"/>
      <c r="E98" s="3"/>
      <c r="F98" s="43"/>
      <c r="G98" s="43"/>
      <c r="H98" s="43"/>
    </row>
    <row r="99" spans="1:8" ht="14.25">
      <c r="A99" s="1"/>
      <c r="B99" s="3"/>
      <c r="C99" s="3"/>
      <c r="D99" s="3"/>
      <c r="E99" s="3"/>
      <c r="F99" s="167"/>
      <c r="G99" s="43"/>
      <c r="H99" s="167"/>
    </row>
    <row r="100" spans="1:8" ht="14.25">
      <c r="A100" s="1"/>
      <c r="B100" s="3"/>
      <c r="C100" s="3"/>
      <c r="D100" s="3"/>
      <c r="E100" s="3"/>
      <c r="F100" s="43"/>
      <c r="G100" s="43"/>
      <c r="H100" s="43"/>
    </row>
    <row r="101" spans="1:8" ht="14.25">
      <c r="A101" s="1"/>
      <c r="B101" s="3"/>
      <c r="C101" s="3"/>
      <c r="D101" s="3"/>
      <c r="E101" s="3"/>
      <c r="F101" s="43"/>
      <c r="G101" s="43"/>
      <c r="H101" s="43"/>
    </row>
    <row r="102" spans="1:8" ht="14.25">
      <c r="A102" s="1"/>
      <c r="B102" s="3"/>
      <c r="C102" s="3"/>
      <c r="D102" s="3"/>
      <c r="E102" s="3"/>
      <c r="F102" s="43"/>
      <c r="G102" s="43"/>
      <c r="H102" s="43"/>
    </row>
    <row r="103" spans="1:8" ht="14.25">
      <c r="A103" s="1"/>
      <c r="B103" s="3"/>
      <c r="C103" s="3"/>
      <c r="D103" s="3"/>
      <c r="E103" s="3"/>
      <c r="F103" s="43"/>
      <c r="G103" s="43"/>
      <c r="H103" s="43"/>
    </row>
    <row r="104" spans="1:8" ht="14.25">
      <c r="A104" s="1"/>
      <c r="B104" s="3"/>
      <c r="C104" s="3"/>
      <c r="D104" s="3"/>
      <c r="E104" s="3"/>
      <c r="F104" s="3"/>
      <c r="G104" s="3"/>
      <c r="H104" s="3"/>
    </row>
    <row r="116" ht="12.75">
      <c r="B116" s="29" t="s">
        <v>37</v>
      </c>
    </row>
    <row r="117" ht="12.75">
      <c r="B117" s="29" t="s">
        <v>122</v>
      </c>
    </row>
    <row r="118" ht="12.75">
      <c r="B118" t="s">
        <v>123</v>
      </c>
    </row>
    <row r="119" ht="12.75">
      <c r="H119">
        <v>3</v>
      </c>
    </row>
  </sheetData>
  <mergeCells count="7">
    <mergeCell ref="F67:F68"/>
    <mergeCell ref="H67:H68"/>
    <mergeCell ref="A1:H1"/>
    <mergeCell ref="A2:H2"/>
    <mergeCell ref="A3:H3"/>
    <mergeCell ref="F8:F9"/>
    <mergeCell ref="H8:H9"/>
  </mergeCells>
  <printOptions/>
  <pageMargins left="0.75" right="0.75" top="1" bottom="1" header="0.5" footer="0.5"/>
  <pageSetup fitToHeight="2" fitToWidth="1" horizontalDpi="600" verticalDpi="600" orientation="portrait" scale="72" r:id="rId3"/>
  <rowBreaks count="1" manualBreakCount="1">
    <brk id="60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7"/>
  <sheetViews>
    <sheetView view="pageBreakPreview" zoomScale="75" zoomScaleNormal="75" zoomScaleSheetLayoutView="75" workbookViewId="0" topLeftCell="A33">
      <selection activeCell="O43" sqref="O43"/>
    </sheetView>
  </sheetViews>
  <sheetFormatPr defaultColWidth="9.140625" defaultRowHeight="12.75"/>
  <cols>
    <col min="2" max="2" width="12.00390625" style="0" customWidth="1"/>
    <col min="3" max="3" width="21.140625" style="0" customWidth="1"/>
    <col min="4" max="4" width="13.57421875" style="0" customWidth="1"/>
    <col min="5" max="6" width="0" style="0" hidden="1" customWidth="1"/>
    <col min="7" max="7" width="13.28125" style="0" customWidth="1"/>
    <col min="8" max="8" width="13.140625" style="0" customWidth="1"/>
    <col min="9" max="9" width="0" style="0" hidden="1" customWidth="1"/>
    <col min="10" max="10" width="13.140625" style="0" customWidth="1"/>
    <col min="11" max="11" width="0" style="0" hidden="1" customWidth="1"/>
    <col min="12" max="12" width="12.00390625" style="0" customWidth="1"/>
  </cols>
  <sheetData>
    <row r="1" spans="1:12" ht="18">
      <c r="A1" s="178" t="s">
        <v>9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44"/>
    </row>
    <row r="2" spans="1:12" ht="12.75">
      <c r="A2" s="179" t="s">
        <v>10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44"/>
    </row>
    <row r="3" spans="1:12" ht="12.75">
      <c r="A3" s="179" t="s">
        <v>11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44"/>
    </row>
    <row r="4" spans="1:12" ht="12.75">
      <c r="A4" s="44"/>
      <c r="B4" s="45"/>
      <c r="C4" s="44"/>
      <c r="D4" s="44"/>
      <c r="E4" s="44"/>
      <c r="F4" s="44"/>
      <c r="G4" s="44"/>
      <c r="H4" s="44"/>
      <c r="I4" s="44"/>
      <c r="J4" s="44"/>
      <c r="K4" s="44"/>
      <c r="L4" s="44"/>
    </row>
    <row r="5" spans="1:12" ht="12.75">
      <c r="A5" s="46" t="s">
        <v>26</v>
      </c>
      <c r="B5" s="44"/>
      <c r="C5" s="44"/>
      <c r="D5" s="44"/>
      <c r="E5" s="44"/>
      <c r="F5" s="44"/>
      <c r="G5" s="47"/>
      <c r="H5" s="44"/>
      <c r="I5" s="44"/>
      <c r="J5" s="44"/>
      <c r="K5" s="44"/>
      <c r="L5" s="44"/>
    </row>
    <row r="6" spans="1:12" ht="12.75">
      <c r="A6" s="48" t="s">
        <v>128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</row>
    <row r="7" spans="1:12" ht="15">
      <c r="A7" s="181" t="s">
        <v>134</v>
      </c>
      <c r="B7" s="182"/>
      <c r="C7" s="44"/>
      <c r="D7" s="44"/>
      <c r="E7" s="44"/>
      <c r="F7" s="44"/>
      <c r="G7" s="44"/>
      <c r="H7" s="44"/>
      <c r="I7" s="44"/>
      <c r="J7" s="44"/>
      <c r="K7" s="44"/>
      <c r="L7" s="44"/>
    </row>
    <row r="8" spans="1:12" ht="12.75">
      <c r="A8" s="49"/>
      <c r="B8" s="49"/>
      <c r="C8" s="49"/>
      <c r="D8" s="50"/>
      <c r="E8" s="50"/>
      <c r="F8" s="50"/>
      <c r="G8" s="51"/>
      <c r="H8" s="51"/>
      <c r="I8" s="52"/>
      <c r="J8" s="51"/>
      <c r="K8" s="50"/>
      <c r="L8" s="53"/>
    </row>
    <row r="9" spans="1:12" ht="12.75">
      <c r="A9" s="49"/>
      <c r="B9" s="49"/>
      <c r="C9" s="49"/>
      <c r="D9" s="50"/>
      <c r="E9" s="50"/>
      <c r="F9" s="50"/>
      <c r="G9" s="51"/>
      <c r="H9" s="51"/>
      <c r="I9" s="52"/>
      <c r="J9" s="51"/>
      <c r="K9" s="50"/>
      <c r="L9" s="53"/>
    </row>
    <row r="10" spans="1:12" ht="25.5">
      <c r="A10" s="54"/>
      <c r="B10" s="54"/>
      <c r="C10" s="54"/>
      <c r="D10" s="55"/>
      <c r="E10" s="55"/>
      <c r="F10" s="55"/>
      <c r="G10" s="56" t="s">
        <v>49</v>
      </c>
      <c r="H10" s="56"/>
      <c r="I10" s="57"/>
      <c r="J10" s="56" t="s">
        <v>50</v>
      </c>
      <c r="K10" s="55"/>
      <c r="L10" s="58"/>
    </row>
    <row r="11" spans="1:12" ht="12.75">
      <c r="A11" s="49"/>
      <c r="B11" s="49"/>
      <c r="C11" s="49"/>
      <c r="D11" s="50"/>
      <c r="E11" s="50"/>
      <c r="F11" s="50"/>
      <c r="G11" s="51"/>
      <c r="H11" s="51"/>
      <c r="I11" s="52"/>
      <c r="J11" s="51"/>
      <c r="K11" s="50"/>
      <c r="L11" s="53"/>
    </row>
    <row r="12" spans="1:12" ht="12.75">
      <c r="A12" s="49"/>
      <c r="B12" s="49"/>
      <c r="C12" s="49"/>
      <c r="D12" s="50"/>
      <c r="E12" s="50"/>
      <c r="F12" s="50"/>
      <c r="G12" s="51"/>
      <c r="H12" s="51"/>
      <c r="I12" s="52"/>
      <c r="J12" s="51"/>
      <c r="K12" s="50"/>
      <c r="L12" s="53"/>
    </row>
    <row r="13" spans="1:12" ht="12.75">
      <c r="A13" s="49"/>
      <c r="B13" s="49"/>
      <c r="C13" s="49"/>
      <c r="D13" s="59" t="s">
        <v>51</v>
      </c>
      <c r="E13" s="59"/>
      <c r="F13" s="59"/>
      <c r="G13" s="59" t="s">
        <v>51</v>
      </c>
      <c r="H13" s="59" t="s">
        <v>52</v>
      </c>
      <c r="I13" s="59"/>
      <c r="J13" s="59" t="s">
        <v>53</v>
      </c>
      <c r="K13" s="60"/>
      <c r="L13" s="180" t="s">
        <v>54</v>
      </c>
    </row>
    <row r="14" spans="1:12" ht="12.75">
      <c r="A14" s="50"/>
      <c r="B14" s="50"/>
      <c r="C14" s="49"/>
      <c r="D14" s="59" t="s">
        <v>55</v>
      </c>
      <c r="E14" s="59"/>
      <c r="F14" s="59"/>
      <c r="G14" s="59" t="s">
        <v>56</v>
      </c>
      <c r="H14" s="59" t="s">
        <v>57</v>
      </c>
      <c r="I14" s="59"/>
      <c r="J14" s="59" t="s">
        <v>58</v>
      </c>
      <c r="K14" s="60"/>
      <c r="L14" s="180"/>
    </row>
    <row r="15" spans="1:12" ht="12.75">
      <c r="A15" s="49"/>
      <c r="B15" s="49"/>
      <c r="C15" s="49"/>
      <c r="D15" s="59" t="s">
        <v>59</v>
      </c>
      <c r="E15" s="61"/>
      <c r="F15" s="61"/>
      <c r="G15" s="59" t="s">
        <v>59</v>
      </c>
      <c r="H15" s="59" t="s">
        <v>59</v>
      </c>
      <c r="I15" s="61"/>
      <c r="J15" s="59" t="s">
        <v>59</v>
      </c>
      <c r="K15" s="50"/>
      <c r="L15" s="59" t="s">
        <v>59</v>
      </c>
    </row>
    <row r="16" spans="1:12" ht="12.75">
      <c r="A16" s="49"/>
      <c r="B16" s="49"/>
      <c r="C16" s="49"/>
      <c r="D16" s="60"/>
      <c r="E16" s="50"/>
      <c r="F16" s="50"/>
      <c r="G16" s="60"/>
      <c r="H16" s="60"/>
      <c r="I16" s="50"/>
      <c r="J16" s="60"/>
      <c r="K16" s="50"/>
      <c r="L16" s="59"/>
    </row>
    <row r="17" spans="1:12" ht="12.75">
      <c r="A17" s="49"/>
      <c r="B17" s="49"/>
      <c r="C17" s="49"/>
      <c r="D17" s="50"/>
      <c r="E17" s="50"/>
      <c r="F17" s="50"/>
      <c r="G17" s="50"/>
      <c r="H17" s="50"/>
      <c r="I17" s="50"/>
      <c r="J17" s="50"/>
      <c r="K17" s="50"/>
      <c r="L17" s="50"/>
    </row>
    <row r="18" spans="1:12" ht="12.75">
      <c r="A18" s="46" t="s">
        <v>60</v>
      </c>
      <c r="B18" s="44"/>
      <c r="C18" s="49"/>
      <c r="D18" s="50"/>
      <c r="E18" s="50"/>
      <c r="F18" s="50"/>
      <c r="G18" s="50"/>
      <c r="H18" s="50"/>
      <c r="I18" s="50"/>
      <c r="J18" s="50"/>
      <c r="K18" s="50"/>
      <c r="L18" s="50"/>
    </row>
    <row r="19" spans="1:12" ht="12.75">
      <c r="A19" s="44" t="s">
        <v>61</v>
      </c>
      <c r="B19" s="44"/>
      <c r="C19" s="44"/>
      <c r="D19" s="62">
        <v>223509</v>
      </c>
      <c r="E19" s="63"/>
      <c r="F19" s="63"/>
      <c r="G19" s="63">
        <v>103563</v>
      </c>
      <c r="H19" s="63">
        <v>47825</v>
      </c>
      <c r="I19" s="63"/>
      <c r="J19" s="63">
        <v>9066</v>
      </c>
      <c r="K19" s="63"/>
      <c r="L19" s="64">
        <f>SUM(D19:J19)</f>
        <v>383963</v>
      </c>
    </row>
    <row r="20" spans="1:12" ht="12.75">
      <c r="A20" s="44"/>
      <c r="B20" s="44"/>
      <c r="C20" s="44"/>
      <c r="D20" s="62"/>
      <c r="E20" s="63"/>
      <c r="F20" s="63"/>
      <c r="G20" s="63"/>
      <c r="H20" s="63"/>
      <c r="I20" s="63"/>
      <c r="J20" s="63"/>
      <c r="K20" s="63"/>
      <c r="L20" s="64"/>
    </row>
    <row r="21" spans="1:12" ht="12.75">
      <c r="A21" s="44" t="s">
        <v>62</v>
      </c>
      <c r="B21" s="44"/>
      <c r="C21" s="44"/>
      <c r="D21" s="65">
        <v>0</v>
      </c>
      <c r="E21" s="65"/>
      <c r="F21" s="65"/>
      <c r="G21" s="65">
        <v>0</v>
      </c>
      <c r="H21" s="65">
        <v>0</v>
      </c>
      <c r="I21" s="65"/>
      <c r="J21" s="65">
        <v>11593</v>
      </c>
      <c r="K21" s="65"/>
      <c r="L21" s="66">
        <f>SUM(D21:J21)</f>
        <v>11593</v>
      </c>
    </row>
    <row r="22" spans="1:12" ht="12.75">
      <c r="A22" s="46" t="s">
        <v>63</v>
      </c>
      <c r="B22" s="44"/>
      <c r="C22" s="44"/>
      <c r="D22" s="63">
        <f>SUM(D19:D21)</f>
        <v>223509</v>
      </c>
      <c r="E22" s="63"/>
      <c r="F22" s="63"/>
      <c r="G22" s="63">
        <f aca="true" t="shared" si="0" ref="G22:L22">SUM(G19:G21)</f>
        <v>103563</v>
      </c>
      <c r="H22" s="63">
        <f t="shared" si="0"/>
        <v>47825</v>
      </c>
      <c r="I22" s="63">
        <f t="shared" si="0"/>
        <v>0</v>
      </c>
      <c r="J22" s="63">
        <f t="shared" si="0"/>
        <v>20659</v>
      </c>
      <c r="K22" s="63">
        <f t="shared" si="0"/>
        <v>0</v>
      </c>
      <c r="L22" s="67">
        <f t="shared" si="0"/>
        <v>395556</v>
      </c>
    </row>
    <row r="23" spans="1:12" ht="12.75">
      <c r="A23" s="44"/>
      <c r="B23" s="44"/>
      <c r="C23" s="44"/>
      <c r="D23" s="63"/>
      <c r="E23" s="63"/>
      <c r="F23" s="63"/>
      <c r="G23" s="63"/>
      <c r="H23" s="63"/>
      <c r="I23" s="63"/>
      <c r="J23" s="63"/>
      <c r="K23" s="63"/>
      <c r="L23" s="67"/>
    </row>
    <row r="24" spans="1:12" ht="12.75">
      <c r="A24" s="44" t="s">
        <v>64</v>
      </c>
      <c r="B24" s="44"/>
      <c r="C24" s="44"/>
      <c r="D24" s="63">
        <v>0</v>
      </c>
      <c r="E24" s="63"/>
      <c r="F24" s="63"/>
      <c r="G24" s="63">
        <v>0</v>
      </c>
      <c r="H24" s="63">
        <v>0</v>
      </c>
      <c r="I24" s="63"/>
      <c r="J24" s="63">
        <v>5034</v>
      </c>
      <c r="K24" s="63"/>
      <c r="L24" s="67">
        <f>SUM(D24:K24)</f>
        <v>5034</v>
      </c>
    </row>
    <row r="25" spans="1:12" ht="12.75">
      <c r="A25" s="44"/>
      <c r="B25" s="44"/>
      <c r="C25" s="44"/>
      <c r="D25" s="63"/>
      <c r="E25" s="63"/>
      <c r="F25" s="63"/>
      <c r="G25" s="63"/>
      <c r="H25" s="63"/>
      <c r="I25" s="63"/>
      <c r="J25" s="63"/>
      <c r="K25" s="63"/>
      <c r="L25" s="67"/>
    </row>
    <row r="26" spans="1:12" ht="12.75">
      <c r="A26" s="44"/>
      <c r="B26" s="44"/>
      <c r="C26" s="44"/>
      <c r="D26" s="63"/>
      <c r="E26" s="63"/>
      <c r="F26" s="63"/>
      <c r="G26" s="63"/>
      <c r="H26" s="63"/>
      <c r="I26" s="63"/>
      <c r="J26" s="63"/>
      <c r="K26" s="63"/>
      <c r="L26" s="67"/>
    </row>
    <row r="27" spans="1:12" ht="13.5" thickBot="1">
      <c r="A27" s="46" t="s">
        <v>65</v>
      </c>
      <c r="B27" s="44"/>
      <c r="C27" s="44"/>
      <c r="D27" s="68">
        <f>SUM(D22:D26)</f>
        <v>223509</v>
      </c>
      <c r="E27" s="68"/>
      <c r="F27" s="68"/>
      <c r="G27" s="68">
        <f aca="true" t="shared" si="1" ref="G27:L27">SUM(G22:G26)</f>
        <v>103563</v>
      </c>
      <c r="H27" s="68">
        <f t="shared" si="1"/>
        <v>47825</v>
      </c>
      <c r="I27" s="68">
        <f t="shared" si="1"/>
        <v>0</v>
      </c>
      <c r="J27" s="68">
        <f t="shared" si="1"/>
        <v>25693</v>
      </c>
      <c r="K27" s="68">
        <f t="shared" si="1"/>
        <v>0</v>
      </c>
      <c r="L27" s="69">
        <f t="shared" si="1"/>
        <v>400590</v>
      </c>
    </row>
    <row r="28" spans="1:12" ht="13.5" thickTop="1">
      <c r="A28" s="44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6"/>
    </row>
    <row r="29" spans="1:12" ht="12.75">
      <c r="A29" t="s">
        <v>66</v>
      </c>
      <c r="B29" s="44"/>
      <c r="C29" s="44"/>
      <c r="D29" s="44">
        <f>+'[2]Equity'!$D$28/1000</f>
        <v>0</v>
      </c>
      <c r="E29" s="44"/>
      <c r="F29" s="44"/>
      <c r="G29" s="44">
        <f>+'[2]Equity'!$E$28/1000</f>
        <v>0</v>
      </c>
      <c r="H29" s="44">
        <f>+'[2]Equity'!$F$28/1000</f>
        <v>0</v>
      </c>
      <c r="I29" s="44"/>
      <c r="J29" s="44">
        <f>+'[2]Equity'!$G$28/1000</f>
        <v>-6282.333578599994</v>
      </c>
      <c r="K29" s="44"/>
      <c r="L29" s="46">
        <f>SUM(D29:J29)</f>
        <v>-6282.333578599994</v>
      </c>
    </row>
    <row r="30" spans="1:12" ht="12.75">
      <c r="A30" t="s">
        <v>154</v>
      </c>
      <c r="B30" s="44"/>
      <c r="C30" s="44"/>
      <c r="D30" s="44">
        <f>+'[2]Equity'!$D$18/1000</f>
        <v>0</v>
      </c>
      <c r="E30" s="44"/>
      <c r="F30" s="44"/>
      <c r="G30" s="44">
        <f>+'[2]Equity'!$E$18/1000</f>
        <v>0</v>
      </c>
      <c r="H30" s="44">
        <f>+'[2]Equity'!$F$18/1000</f>
        <v>-47824.897</v>
      </c>
      <c r="I30" s="44">
        <f>+'[2]Equity'!$D$18/1000</f>
        <v>0</v>
      </c>
      <c r="J30" s="44">
        <f>ROUND(+'[2]Equity'!$G$18/1000+'[2]Equity'!$G$20/1000+'[2]Equity'!$G$22/1000,0)+J67</f>
        <v>271.4249999999993</v>
      </c>
      <c r="K30" s="44"/>
      <c r="L30" s="46">
        <f>SUM(D30:J30)</f>
        <v>-47553.471999999994</v>
      </c>
    </row>
    <row r="31" ht="12.75">
      <c r="A31" t="s">
        <v>155</v>
      </c>
    </row>
    <row r="32" spans="1:12" ht="12.75">
      <c r="A32" s="70"/>
      <c r="B32" s="70"/>
      <c r="C32" s="70"/>
      <c r="D32" s="164"/>
      <c r="E32" s="164"/>
      <c r="F32" s="164"/>
      <c r="G32" s="164"/>
      <c r="H32" s="164"/>
      <c r="I32" s="164"/>
      <c r="J32" s="63"/>
      <c r="K32" s="164"/>
      <c r="L32" s="46"/>
    </row>
    <row r="33" spans="1:12" ht="13.5" thickBot="1">
      <c r="A33" s="70" t="s">
        <v>2</v>
      </c>
      <c r="B33" s="70"/>
      <c r="C33" s="70"/>
      <c r="D33" s="71">
        <f>SUM(D27:D32)</f>
        <v>223509</v>
      </c>
      <c r="E33" s="72"/>
      <c r="F33" s="72"/>
      <c r="G33" s="71">
        <f>SUM(G27:G32)</f>
        <v>103563</v>
      </c>
      <c r="H33" s="71">
        <f>SUM(H27:H32)</f>
        <v>0.10300000000279397</v>
      </c>
      <c r="I33" s="71">
        <f>SUM(I27:I29)</f>
        <v>0</v>
      </c>
      <c r="J33" s="71">
        <f>SUM(J27:J32)</f>
        <v>19682.091421400004</v>
      </c>
      <c r="K33" s="71">
        <f>SUM(K27:K29)</f>
        <v>0</v>
      </c>
      <c r="L33" s="71">
        <f>SUM(L27:L32)</f>
        <v>346754.1944214</v>
      </c>
    </row>
    <row r="34" ht="13.5" thickTop="1"/>
    <row r="35" ht="12.75">
      <c r="L35" s="166">
        <f>+L33-'BS'!F81</f>
        <v>0.17499999998835847</v>
      </c>
    </row>
    <row r="36" ht="12.75">
      <c r="L36" s="166"/>
    </row>
    <row r="37" ht="12.75">
      <c r="L37" s="166"/>
    </row>
    <row r="59" ht="12.75">
      <c r="A59" s="29" t="s">
        <v>125</v>
      </c>
    </row>
    <row r="60" ht="12.75">
      <c r="A60" s="29" t="s">
        <v>126</v>
      </c>
    </row>
    <row r="61" ht="12.75">
      <c r="A61" t="s">
        <v>127</v>
      </c>
    </row>
    <row r="62" ht="12.75">
      <c r="L62">
        <v>4</v>
      </c>
    </row>
    <row r="66" ht="12.75">
      <c r="A66" t="s">
        <v>153</v>
      </c>
    </row>
    <row r="67" spans="1:12" ht="12.75">
      <c r="A67" t="s">
        <v>145</v>
      </c>
      <c r="B67" s="44"/>
      <c r="C67" s="44"/>
      <c r="D67" s="44">
        <f>+'[2]Equity'!$D$24/1000</f>
        <v>0</v>
      </c>
      <c r="E67" s="44"/>
      <c r="F67" s="44"/>
      <c r="G67" s="44">
        <f>+'[2]Equity'!$E$24/1000</f>
        <v>0</v>
      </c>
      <c r="H67" s="44">
        <f>+'[2]Equity'!$F$24/1000</f>
        <v>0</v>
      </c>
      <c r="I67" s="44">
        <f>+'[2]Equity'!$D$18/1000</f>
        <v>0</v>
      </c>
      <c r="J67" s="44">
        <f>+'[2]Equity'!$G$24/1000+'[2]Equity'!$G$26/1000</f>
        <v>271.4249999999993</v>
      </c>
      <c r="K67" s="44"/>
      <c r="L67" s="46">
        <f>SUM(D67:J67)</f>
        <v>271.4249999999993</v>
      </c>
    </row>
  </sheetData>
  <mergeCells count="5">
    <mergeCell ref="A1:K1"/>
    <mergeCell ref="A2:K2"/>
    <mergeCell ref="A3:K3"/>
    <mergeCell ref="L13:L14"/>
    <mergeCell ref="A7:B7"/>
  </mergeCells>
  <printOptions/>
  <pageMargins left="0.75" right="0.75" top="1" bottom="1" header="0.5" footer="0.5"/>
  <pageSetup horizontalDpi="600" verticalDpi="600" orientation="portrait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19"/>
  <sheetViews>
    <sheetView view="pageBreakPreview" zoomScale="85" zoomScaleNormal="75" zoomScaleSheetLayoutView="85" workbookViewId="0" topLeftCell="A31">
      <selection activeCell="G52" sqref="G52"/>
    </sheetView>
  </sheetViews>
  <sheetFormatPr defaultColWidth="9.140625" defaultRowHeight="12.75"/>
  <cols>
    <col min="1" max="1" width="2.7109375" style="0" customWidth="1"/>
    <col min="2" max="2" width="19.140625" style="0" customWidth="1"/>
    <col min="3" max="3" width="14.00390625" style="0" customWidth="1"/>
    <col min="6" max="6" width="13.28125" style="0" customWidth="1"/>
    <col min="7" max="7" width="12.8515625" style="0" customWidth="1"/>
    <col min="8" max="8" width="2.28125" style="0" customWidth="1"/>
    <col min="9" max="9" width="0" style="0" hidden="1" customWidth="1"/>
    <col min="10" max="10" width="13.7109375" style="0" customWidth="1"/>
  </cols>
  <sheetData>
    <row r="1" spans="1:10" ht="18">
      <c r="A1" s="73"/>
      <c r="B1" s="74" t="s">
        <v>9</v>
      </c>
      <c r="C1" s="74"/>
      <c r="D1" s="74"/>
      <c r="E1" s="74"/>
      <c r="F1" s="74"/>
      <c r="G1" s="168"/>
      <c r="H1" s="169"/>
      <c r="I1" s="73"/>
      <c r="J1" s="169"/>
    </row>
    <row r="2" spans="1:10" ht="12.75">
      <c r="A2" s="73"/>
      <c r="B2" s="171" t="s">
        <v>10</v>
      </c>
      <c r="C2" s="172"/>
      <c r="D2" s="172"/>
      <c r="E2" s="172"/>
      <c r="F2" s="172"/>
      <c r="G2" s="172"/>
      <c r="H2" s="73"/>
      <c r="I2" s="73"/>
      <c r="J2" s="73"/>
    </row>
    <row r="3" spans="1:10" ht="12.75">
      <c r="A3" s="73"/>
      <c r="B3" s="172" t="s">
        <v>11</v>
      </c>
      <c r="C3" s="172"/>
      <c r="D3" s="172"/>
      <c r="E3" s="172"/>
      <c r="F3" s="172"/>
      <c r="G3" s="172"/>
      <c r="H3" s="73"/>
      <c r="I3" s="73"/>
      <c r="J3" s="73"/>
    </row>
    <row r="5" spans="1:10" ht="12.75">
      <c r="A5" s="76"/>
      <c r="B5" s="76" t="s">
        <v>67</v>
      </c>
      <c r="C5" s="76"/>
      <c r="D5" s="76"/>
      <c r="E5" s="76"/>
      <c r="F5" s="76"/>
      <c r="G5" s="76"/>
      <c r="H5" s="76"/>
      <c r="I5" s="76"/>
      <c r="J5" s="76"/>
    </row>
    <row r="6" spans="1:10" ht="12.75">
      <c r="A6" s="76"/>
      <c r="B6" s="77" t="s">
        <v>134</v>
      </c>
      <c r="C6" s="76"/>
      <c r="D6" s="76"/>
      <c r="E6" s="76"/>
      <c r="F6" s="76"/>
      <c r="G6" s="76"/>
      <c r="H6" s="76"/>
      <c r="I6" s="76"/>
      <c r="J6" s="76"/>
    </row>
    <row r="7" spans="1:10" ht="12.75">
      <c r="A7" s="76"/>
      <c r="B7" s="76"/>
      <c r="C7" s="76"/>
      <c r="D7" s="76"/>
      <c r="E7" s="76"/>
      <c r="F7" s="76"/>
      <c r="G7" s="76"/>
      <c r="H7" s="76"/>
      <c r="I7" s="76"/>
      <c r="J7" s="76"/>
    </row>
    <row r="8" spans="1:10" ht="12.75">
      <c r="A8" s="76"/>
      <c r="B8" s="76"/>
      <c r="C8" s="76"/>
      <c r="D8" s="76"/>
      <c r="E8" s="76"/>
      <c r="F8" s="76"/>
      <c r="G8" s="78"/>
      <c r="H8" s="78"/>
      <c r="I8" s="78"/>
      <c r="J8" s="78"/>
    </row>
    <row r="9" spans="1:10" ht="12.75">
      <c r="A9" s="76"/>
      <c r="B9" s="76"/>
      <c r="C9" s="76"/>
      <c r="D9" s="76"/>
      <c r="E9" s="76"/>
      <c r="F9" s="76"/>
      <c r="G9" s="183" t="s">
        <v>135</v>
      </c>
      <c r="H9" s="184"/>
      <c r="I9" s="184"/>
      <c r="J9" s="184"/>
    </row>
    <row r="10" spans="1:10" ht="15.75">
      <c r="A10" s="79"/>
      <c r="B10" s="80"/>
      <c r="C10" s="79"/>
      <c r="D10" s="79"/>
      <c r="E10" s="79"/>
      <c r="F10" s="79"/>
      <c r="G10" s="81">
        <v>38352</v>
      </c>
      <c r="H10" s="82"/>
      <c r="I10" s="83"/>
      <c r="J10" s="81">
        <v>37986</v>
      </c>
    </row>
    <row r="11" spans="1:10" ht="12.75">
      <c r="A11" s="84"/>
      <c r="B11" s="29"/>
      <c r="C11" s="84"/>
      <c r="D11" s="84"/>
      <c r="E11" s="84"/>
      <c r="F11" s="84"/>
      <c r="G11" s="85" t="s">
        <v>68</v>
      </c>
      <c r="H11" s="84"/>
      <c r="I11" s="85" t="s">
        <v>68</v>
      </c>
      <c r="J11" s="85" t="s">
        <v>68</v>
      </c>
    </row>
    <row r="12" spans="1:10" ht="12.75">
      <c r="A12" s="84"/>
      <c r="B12" s="29"/>
      <c r="C12" s="84"/>
      <c r="D12" s="84"/>
      <c r="E12" s="84"/>
      <c r="F12" s="84"/>
      <c r="G12" s="86"/>
      <c r="H12" s="84"/>
      <c r="I12" s="86"/>
      <c r="J12" s="86"/>
    </row>
    <row r="13" spans="1:10" ht="12.75">
      <c r="A13" s="84"/>
      <c r="B13" s="87" t="s">
        <v>69</v>
      </c>
      <c r="C13" s="88"/>
      <c r="D13" s="88"/>
      <c r="E13" s="88"/>
      <c r="F13" s="84"/>
      <c r="G13" s="86"/>
      <c r="H13" s="84"/>
      <c r="I13" s="86"/>
      <c r="J13" s="86"/>
    </row>
    <row r="14" spans="1:10" ht="12.75">
      <c r="A14" s="84"/>
      <c r="B14" s="87"/>
      <c r="C14" s="88"/>
      <c r="D14" s="88"/>
      <c r="E14" s="88"/>
      <c r="F14" s="84"/>
      <c r="G14" s="86"/>
      <c r="H14" s="84"/>
      <c r="I14" s="86"/>
      <c r="J14" s="86"/>
    </row>
    <row r="15" spans="1:10" ht="12.75">
      <c r="A15" s="84"/>
      <c r="B15" s="29"/>
      <c r="C15" s="84"/>
      <c r="D15" s="84"/>
      <c r="E15" s="84"/>
      <c r="F15" s="84"/>
      <c r="G15" s="86"/>
      <c r="H15" s="84"/>
      <c r="I15" s="86"/>
      <c r="J15" s="86"/>
    </row>
    <row r="16" spans="1:10" ht="12.75">
      <c r="A16" s="84"/>
      <c r="B16" s="29" t="s">
        <v>70</v>
      </c>
      <c r="C16" s="84"/>
      <c r="D16" s="84"/>
      <c r="E16" s="84"/>
      <c r="F16" s="84"/>
      <c r="G16" s="89">
        <f>+'[2]CF Sum'!$F$13/1000</f>
        <v>-3022.031578599989</v>
      </c>
      <c r="H16" s="84"/>
      <c r="I16" s="89"/>
      <c r="J16" s="89">
        <v>13360</v>
      </c>
    </row>
    <row r="17" spans="1:10" ht="12.75">
      <c r="A17" s="84"/>
      <c r="B17" s="29"/>
      <c r="C17" s="84"/>
      <c r="D17" s="84"/>
      <c r="E17" s="84"/>
      <c r="F17" s="84"/>
      <c r="G17" s="86"/>
      <c r="H17" s="84"/>
      <c r="I17" s="86"/>
      <c r="J17" s="86"/>
    </row>
    <row r="18" spans="1:10" ht="12.75">
      <c r="A18" s="84"/>
      <c r="B18" s="29" t="s">
        <v>71</v>
      </c>
      <c r="C18" s="84"/>
      <c r="D18" s="84"/>
      <c r="E18" s="84"/>
      <c r="F18" s="84"/>
      <c r="G18" s="86"/>
      <c r="H18" s="84"/>
      <c r="I18" s="86"/>
      <c r="J18" s="86"/>
    </row>
    <row r="19" spans="1:10" ht="12.75">
      <c r="A19" s="84"/>
      <c r="B19" s="29"/>
      <c r="C19" s="84"/>
      <c r="D19" s="84"/>
      <c r="E19" s="84"/>
      <c r="F19" s="84"/>
      <c r="G19" s="86"/>
      <c r="H19" s="84"/>
      <c r="I19" s="86"/>
      <c r="J19" s="86"/>
    </row>
    <row r="20" spans="1:10" ht="13.5" customHeight="1">
      <c r="A20" s="84"/>
      <c r="B20" s="29" t="s">
        <v>72</v>
      </c>
      <c r="C20" s="84"/>
      <c r="D20" s="84"/>
      <c r="E20" s="84"/>
      <c r="F20" s="84"/>
      <c r="G20" s="90">
        <f>+'[2]CF Sum'!$F$17/1000</f>
        <v>9256.058</v>
      </c>
      <c r="H20" s="84"/>
      <c r="I20" s="90"/>
      <c r="J20" s="90">
        <v>11665</v>
      </c>
    </row>
    <row r="21" spans="1:10" ht="12.75">
      <c r="A21" s="84"/>
      <c r="B21" s="29" t="s">
        <v>73</v>
      </c>
      <c r="C21" s="84"/>
      <c r="D21" s="84"/>
      <c r="E21" s="84"/>
      <c r="F21" s="84"/>
      <c r="G21" s="90">
        <f>+'[2]CF Sum'!$F$18/1000</f>
        <v>98532.417</v>
      </c>
      <c r="H21" s="84"/>
      <c r="I21" s="90"/>
      <c r="J21" s="90">
        <v>75536</v>
      </c>
    </row>
    <row r="22" spans="1:10" ht="12.75">
      <c r="A22" s="84"/>
      <c r="B22" s="29" t="s">
        <v>74</v>
      </c>
      <c r="C22" s="84"/>
      <c r="D22" s="84"/>
      <c r="E22" s="84"/>
      <c r="F22" s="84"/>
      <c r="G22" s="90">
        <v>0</v>
      </c>
      <c r="H22" s="84"/>
      <c r="I22" s="90"/>
      <c r="J22" s="90">
        <v>-26</v>
      </c>
    </row>
    <row r="23" spans="1:10" ht="12.75">
      <c r="A23" s="84"/>
      <c r="B23" s="29" t="s">
        <v>75</v>
      </c>
      <c r="C23" s="84"/>
      <c r="D23" s="84"/>
      <c r="E23" s="84"/>
      <c r="F23" s="84"/>
      <c r="G23" s="90">
        <v>0</v>
      </c>
      <c r="H23" s="84"/>
      <c r="I23" s="90"/>
      <c r="J23" s="90">
        <v>102</v>
      </c>
    </row>
    <row r="24" spans="1:10" ht="12.75">
      <c r="A24" s="84"/>
      <c r="B24" s="29" t="s">
        <v>76</v>
      </c>
      <c r="C24" s="84"/>
      <c r="D24" s="84"/>
      <c r="E24" s="84"/>
      <c r="F24" s="84"/>
      <c r="G24" s="90">
        <v>0</v>
      </c>
      <c r="H24" s="84"/>
      <c r="I24" s="90"/>
      <c r="J24" s="90">
        <v>-32</v>
      </c>
    </row>
    <row r="25" spans="1:10" ht="12.75">
      <c r="A25" s="84"/>
      <c r="B25" s="29" t="s">
        <v>77</v>
      </c>
      <c r="C25" s="84"/>
      <c r="D25" s="84"/>
      <c r="E25" s="84"/>
      <c r="F25" s="84"/>
      <c r="G25" s="90">
        <f>+'[2]CF Sum'!$F$22/1000</f>
        <v>41131.008</v>
      </c>
      <c r="H25" s="84"/>
      <c r="I25" s="91"/>
      <c r="J25" s="91">
        <v>359683</v>
      </c>
    </row>
    <row r="26" spans="1:10" ht="12.75">
      <c r="A26" s="84"/>
      <c r="B26" s="29" t="s">
        <v>0</v>
      </c>
      <c r="C26" s="84"/>
      <c r="D26" s="84"/>
      <c r="E26" s="84"/>
      <c r="F26" s="84"/>
      <c r="G26" s="90">
        <f>+'[2]CF Sum'!$F$23/1000</f>
        <v>-784.45962</v>
      </c>
      <c r="H26" s="84"/>
      <c r="I26" s="91"/>
      <c r="J26" s="91">
        <v>0</v>
      </c>
    </row>
    <row r="27" spans="1:10" ht="12.75">
      <c r="A27" s="84"/>
      <c r="B27" s="29" t="s">
        <v>78</v>
      </c>
      <c r="C27" s="84"/>
      <c r="D27" s="84"/>
      <c r="E27" s="84"/>
      <c r="F27" s="84"/>
      <c r="G27" s="90">
        <f>+'[2]CF Sum'!$F$24/1000</f>
        <v>-1430.693</v>
      </c>
      <c r="H27" s="84"/>
      <c r="I27" s="90"/>
      <c r="J27" s="90">
        <v>-579</v>
      </c>
    </row>
    <row r="28" spans="1:10" ht="12.75">
      <c r="A28" s="84"/>
      <c r="B28" s="92" t="s">
        <v>79</v>
      </c>
      <c r="C28" s="84"/>
      <c r="D28" s="84"/>
      <c r="E28" s="84"/>
      <c r="F28" s="84"/>
      <c r="G28" s="90">
        <f>+'[2]CF Sum'!$F$26/1000</f>
        <v>10315.141</v>
      </c>
      <c r="H28" s="84"/>
      <c r="I28" s="93"/>
      <c r="J28" s="94">
        <v>9914</v>
      </c>
    </row>
    <row r="29" spans="1:10" ht="12.75">
      <c r="A29" s="84"/>
      <c r="B29" s="29"/>
      <c r="C29" s="84"/>
      <c r="D29" s="84"/>
      <c r="E29" s="84"/>
      <c r="F29" s="84"/>
      <c r="G29" s="95"/>
      <c r="H29" s="84"/>
      <c r="I29" s="94"/>
      <c r="J29" s="95"/>
    </row>
    <row r="30" spans="1:10" ht="12.75">
      <c r="A30" s="29"/>
      <c r="B30" s="29" t="s">
        <v>80</v>
      </c>
      <c r="C30" s="29"/>
      <c r="D30" s="29"/>
      <c r="E30" s="29"/>
      <c r="F30" s="29"/>
      <c r="G30" s="91">
        <f>SUM(G16:G28)</f>
        <v>153997.4398014</v>
      </c>
      <c r="H30" s="91"/>
      <c r="I30" s="91">
        <f>SUM(I16:I28)</f>
        <v>0</v>
      </c>
      <c r="J30" s="91">
        <f>SUM(J16:J28)</f>
        <v>469623</v>
      </c>
    </row>
    <row r="31" spans="1:10" ht="12.75">
      <c r="A31" s="84"/>
      <c r="B31" s="29"/>
      <c r="C31" s="84"/>
      <c r="D31" s="84"/>
      <c r="E31" s="84"/>
      <c r="F31" s="84"/>
      <c r="G31" s="91"/>
      <c r="H31" s="84"/>
      <c r="I31" s="91"/>
      <c r="J31" s="91"/>
    </row>
    <row r="32" spans="1:10" ht="12.75">
      <c r="A32" s="84"/>
      <c r="B32" s="84" t="s">
        <v>81</v>
      </c>
      <c r="C32" s="84"/>
      <c r="D32" s="84"/>
      <c r="E32" s="84"/>
      <c r="F32" s="84"/>
      <c r="G32" s="90"/>
      <c r="H32" s="84"/>
      <c r="I32" s="90"/>
      <c r="J32" s="94"/>
    </row>
    <row r="33" spans="1:10" ht="12.75">
      <c r="A33" s="84"/>
      <c r="B33" s="29"/>
      <c r="C33" s="84"/>
      <c r="D33" s="84"/>
      <c r="E33" s="84"/>
      <c r="F33" s="84"/>
      <c r="G33" s="96"/>
      <c r="H33" s="84"/>
      <c r="I33" s="96"/>
      <c r="J33" s="96"/>
    </row>
    <row r="34" spans="1:10" ht="12.75">
      <c r="A34" s="84"/>
      <c r="B34" s="29" t="s">
        <v>82</v>
      </c>
      <c r="C34" s="84"/>
      <c r="D34" s="84"/>
      <c r="E34" s="84"/>
      <c r="F34" s="84"/>
      <c r="G34" s="97">
        <f>SUM('[2]CF Sum'!$F$33:$F$37)/1000</f>
        <v>-82128.7008014</v>
      </c>
      <c r="H34" s="84"/>
      <c r="I34" s="97"/>
      <c r="J34" s="97">
        <v>-378867</v>
      </c>
    </row>
    <row r="35" spans="1:10" ht="12.75">
      <c r="A35" s="84"/>
      <c r="B35" s="29" t="s">
        <v>83</v>
      </c>
      <c r="C35" s="84"/>
      <c r="D35" s="84"/>
      <c r="E35" s="84"/>
      <c r="F35" s="84"/>
      <c r="G35" s="98">
        <f>+'[2]CF Sum'!$F$38/1000+5052-152125</f>
        <v>-283622.102</v>
      </c>
      <c r="H35" s="84"/>
      <c r="I35" s="98"/>
      <c r="J35" s="98">
        <v>44580</v>
      </c>
    </row>
    <row r="36" spans="1:10" ht="12.75">
      <c r="A36" s="84"/>
      <c r="B36" s="29"/>
      <c r="C36" s="84"/>
      <c r="D36" s="84"/>
      <c r="E36" s="84"/>
      <c r="F36" s="84"/>
      <c r="G36" s="84"/>
      <c r="H36" s="84"/>
      <c r="I36" s="84"/>
      <c r="J36" s="84"/>
    </row>
    <row r="37" spans="1:10" ht="12.75">
      <c r="A37" s="84"/>
      <c r="B37" s="29" t="s">
        <v>84</v>
      </c>
      <c r="C37" s="84"/>
      <c r="D37" s="84"/>
      <c r="E37" s="84"/>
      <c r="F37" s="84"/>
      <c r="G37" s="99">
        <f>SUM(G30:G35)</f>
        <v>-211753.363</v>
      </c>
      <c r="H37" s="99"/>
      <c r="I37" s="99">
        <f>SUM(I30:I35)</f>
        <v>0</v>
      </c>
      <c r="J37" s="99">
        <f>SUM(J30:J35)</f>
        <v>135336</v>
      </c>
    </row>
    <row r="38" spans="1:10" ht="12.75">
      <c r="A38" s="84"/>
      <c r="B38" s="84"/>
      <c r="C38" s="84"/>
      <c r="D38" s="84"/>
      <c r="E38" s="84"/>
      <c r="F38" s="84"/>
      <c r="G38" s="99"/>
      <c r="H38" s="84"/>
      <c r="I38" s="99"/>
      <c r="J38" s="99"/>
    </row>
    <row r="39" spans="1:10" ht="12.75">
      <c r="A39" s="84"/>
      <c r="B39" s="29" t="s">
        <v>85</v>
      </c>
      <c r="C39" s="84"/>
      <c r="D39" s="84"/>
      <c r="E39" s="84"/>
      <c r="F39" s="84"/>
      <c r="G39" s="94">
        <f>+'[2]CF Sum'!$F$44/1000</f>
        <v>-315.293</v>
      </c>
      <c r="H39" s="84"/>
      <c r="I39" s="94"/>
      <c r="J39" s="94">
        <v>-1019</v>
      </c>
    </row>
    <row r="40" spans="1:10" ht="12.75">
      <c r="A40" s="29"/>
      <c r="B40" s="29" t="s">
        <v>86</v>
      </c>
      <c r="C40" s="29"/>
      <c r="D40" s="29"/>
      <c r="E40" s="29"/>
      <c r="F40" s="29"/>
      <c r="G40" s="100">
        <f>+'[2]CF Sum'!$F$45/1000</f>
        <v>-255.816</v>
      </c>
      <c r="H40" s="29"/>
      <c r="I40" s="101"/>
      <c r="J40" s="100">
        <v>-193</v>
      </c>
    </row>
    <row r="41" spans="1:10" ht="12.75">
      <c r="A41" s="29"/>
      <c r="B41" s="29"/>
      <c r="C41" s="29"/>
      <c r="D41" s="29"/>
      <c r="E41" s="29"/>
      <c r="F41" s="29"/>
      <c r="G41" s="29"/>
      <c r="H41" s="102"/>
      <c r="I41" s="29"/>
      <c r="J41" s="29"/>
    </row>
    <row r="42" spans="1:10" ht="12.75">
      <c r="A42" s="84"/>
      <c r="B42" s="29" t="s">
        <v>87</v>
      </c>
      <c r="C42" s="84"/>
      <c r="D42" s="84"/>
      <c r="E42" s="84"/>
      <c r="F42" s="84"/>
      <c r="G42" s="103">
        <f>SUM(G37:G40)</f>
        <v>-212324.472</v>
      </c>
      <c r="H42" s="104"/>
      <c r="I42" s="103">
        <f>SUM(I37:I40)</f>
        <v>0</v>
      </c>
      <c r="J42" s="103">
        <f>SUM(J37:J40)</f>
        <v>134124</v>
      </c>
    </row>
    <row r="43" spans="1:10" ht="12.75">
      <c r="A43" s="105"/>
      <c r="B43" s="84"/>
      <c r="C43" s="88"/>
      <c r="D43" s="88"/>
      <c r="E43" s="88"/>
      <c r="F43" s="84"/>
      <c r="G43" s="86"/>
      <c r="H43" s="106"/>
      <c r="I43" s="86"/>
      <c r="J43" s="86"/>
    </row>
    <row r="44" spans="1:10" ht="12.75">
      <c r="A44" s="84"/>
      <c r="B44" s="87" t="s">
        <v>88</v>
      </c>
      <c r="C44" s="84"/>
      <c r="D44" s="84"/>
      <c r="E44" s="84"/>
      <c r="F44" s="84"/>
      <c r="G44" s="86"/>
      <c r="H44" s="84"/>
      <c r="I44" s="86"/>
      <c r="J44" s="86"/>
    </row>
    <row r="45" spans="1:10" ht="12.75">
      <c r="A45" s="84"/>
      <c r="B45" s="29"/>
      <c r="C45" s="84"/>
      <c r="D45" s="84"/>
      <c r="E45" s="84"/>
      <c r="F45" s="84"/>
      <c r="G45" s="93"/>
      <c r="H45" s="84"/>
      <c r="I45" s="93"/>
      <c r="J45" s="93"/>
    </row>
    <row r="46" spans="1:10" ht="12.75">
      <c r="A46" s="84"/>
      <c r="B46" s="29" t="s">
        <v>89</v>
      </c>
      <c r="C46" s="84"/>
      <c r="D46" s="84"/>
      <c r="E46" s="84"/>
      <c r="F46" s="84"/>
      <c r="G46" s="107">
        <f>+'[2]CF Sum'!$F$61/1000</f>
        <v>-902.565</v>
      </c>
      <c r="H46" s="84"/>
      <c r="I46" s="107"/>
      <c r="J46" s="107">
        <v>-13485</v>
      </c>
    </row>
    <row r="47" spans="1:10" ht="12.75">
      <c r="A47" s="84"/>
      <c r="B47" s="29" t="s">
        <v>90</v>
      </c>
      <c r="C47" s="84"/>
      <c r="D47" s="84"/>
      <c r="E47" s="84"/>
      <c r="F47" s="84"/>
      <c r="G47" s="107">
        <f>+'[2]CF Sum'!$F$63/1000</f>
        <v>0</v>
      </c>
      <c r="H47" s="84"/>
      <c r="I47" s="107"/>
      <c r="J47" s="107">
        <v>634</v>
      </c>
    </row>
    <row r="48" spans="1:10" ht="12.75">
      <c r="A48" s="84"/>
      <c r="B48" s="29" t="s">
        <v>1</v>
      </c>
      <c r="C48" s="84"/>
      <c r="D48" s="84"/>
      <c r="E48" s="84"/>
      <c r="F48" s="84"/>
      <c r="G48" s="107">
        <f>+'[2]CF Sum'!$F$64/1000</f>
        <v>-1964.479</v>
      </c>
      <c r="H48" s="84"/>
      <c r="I48" s="107"/>
      <c r="J48" s="107"/>
    </row>
    <row r="49" spans="1:10" ht="12.75">
      <c r="A49" s="84"/>
      <c r="B49" s="29" t="s">
        <v>142</v>
      </c>
      <c r="C49" s="84"/>
      <c r="D49" s="84"/>
      <c r="E49" s="84"/>
      <c r="F49" s="84"/>
      <c r="G49" s="107">
        <f>+'[2]CF Sum'!$F$65/1000</f>
        <v>-45345.44</v>
      </c>
      <c r="H49" s="84"/>
      <c r="I49" s="107"/>
      <c r="J49" s="107"/>
    </row>
    <row r="50" spans="1:10" ht="12.75">
      <c r="A50" s="84"/>
      <c r="B50" s="29" t="s">
        <v>138</v>
      </c>
      <c r="C50" s="84"/>
      <c r="D50" s="84"/>
      <c r="E50" s="84"/>
      <c r="F50" s="84"/>
      <c r="G50" s="107">
        <f>+'[2]CF Sum'!$F$66/1000</f>
        <v>36282.306</v>
      </c>
      <c r="H50" s="84"/>
      <c r="I50" s="107"/>
      <c r="J50" s="107"/>
    </row>
    <row r="51" spans="1:10" ht="12.75" hidden="1">
      <c r="A51" s="84"/>
      <c r="B51" s="29" t="s">
        <v>144</v>
      </c>
      <c r="C51" s="84"/>
      <c r="D51" s="84"/>
      <c r="E51" s="84"/>
      <c r="F51" s="84"/>
      <c r="G51" s="107">
        <f>+'[2]CF Sum'!$F$67/1000*0</f>
        <v>0</v>
      </c>
      <c r="H51" s="84"/>
      <c r="I51" s="107"/>
      <c r="J51" s="107"/>
    </row>
    <row r="52" spans="1:10" ht="12.75">
      <c r="A52" s="84"/>
      <c r="B52" s="29" t="s">
        <v>91</v>
      </c>
      <c r="C52" s="84"/>
      <c r="D52" s="84"/>
      <c r="E52" s="84"/>
      <c r="F52" s="84"/>
      <c r="G52" s="108">
        <f>+'[2]CF Sum'!$F$68/1000</f>
        <v>1647.877</v>
      </c>
      <c r="H52" s="84"/>
      <c r="I52" s="107"/>
      <c r="J52" s="108">
        <v>1906</v>
      </c>
    </row>
    <row r="53" spans="1:10" ht="12.75">
      <c r="A53" s="84"/>
      <c r="B53" s="29"/>
      <c r="C53" s="84"/>
      <c r="D53" s="84"/>
      <c r="E53" s="84"/>
      <c r="F53" s="84"/>
      <c r="G53" s="109"/>
      <c r="H53" s="84"/>
      <c r="I53" s="109"/>
      <c r="J53" s="109"/>
    </row>
    <row r="54" spans="1:10" ht="12.75">
      <c r="A54" s="84"/>
      <c r="B54" s="29" t="s">
        <v>146</v>
      </c>
      <c r="C54" s="29"/>
      <c r="D54" s="29"/>
      <c r="E54" s="29"/>
      <c r="F54" s="29"/>
      <c r="G54" s="109">
        <f>SUM(G46:G52)</f>
        <v>-10282.301000000007</v>
      </c>
      <c r="H54" s="109"/>
      <c r="I54" s="109">
        <f>SUM(I46:I52)</f>
        <v>0</v>
      </c>
      <c r="J54" s="109">
        <f>SUM(J46:J52)</f>
        <v>-10945</v>
      </c>
    </row>
    <row r="55" spans="1:10" ht="12.75">
      <c r="A55" s="84"/>
      <c r="B55" s="29"/>
      <c r="C55" s="29"/>
      <c r="D55" s="29"/>
      <c r="E55" s="29"/>
      <c r="F55" s="29"/>
      <c r="G55" s="109"/>
      <c r="H55" s="109"/>
      <c r="I55" s="109"/>
      <c r="J55" s="109"/>
    </row>
    <row r="56" spans="1:10" ht="12.75">
      <c r="A56" s="84"/>
      <c r="B56" s="29"/>
      <c r="C56" s="29"/>
      <c r="D56" s="29"/>
      <c r="E56" s="29"/>
      <c r="F56" s="29"/>
      <c r="G56" s="109"/>
      <c r="H56" s="109"/>
      <c r="I56" s="109"/>
      <c r="J56" s="109"/>
    </row>
    <row r="57" spans="1:10" ht="12.75">
      <c r="A57" s="84"/>
      <c r="B57" s="29" t="s">
        <v>129</v>
      </c>
      <c r="C57" s="29"/>
      <c r="D57" s="29"/>
      <c r="E57" s="29"/>
      <c r="F57" s="29"/>
      <c r="G57" s="109"/>
      <c r="H57" s="109"/>
      <c r="I57" s="109"/>
      <c r="J57" s="109"/>
    </row>
    <row r="58" spans="1:10" ht="12.75">
      <c r="A58" s="84"/>
      <c r="B58" s="29" t="s">
        <v>130</v>
      </c>
      <c r="C58" s="29"/>
      <c r="D58" s="29"/>
      <c r="E58" s="29"/>
      <c r="F58" s="29"/>
      <c r="G58" s="109"/>
      <c r="H58" s="109"/>
      <c r="I58" s="109"/>
      <c r="J58" s="109"/>
    </row>
    <row r="59" spans="1:10" ht="12.75">
      <c r="A59" s="84"/>
      <c r="B59" s="29" t="s">
        <v>131</v>
      </c>
      <c r="C59" s="29"/>
      <c r="D59" s="29"/>
      <c r="E59" s="29"/>
      <c r="F59" s="29"/>
      <c r="G59" s="109"/>
      <c r="H59" s="109"/>
      <c r="I59" s="109"/>
      <c r="J59" s="109">
        <v>5</v>
      </c>
    </row>
    <row r="60" spans="1:10" ht="12.75">
      <c r="A60" s="84"/>
      <c r="B60" s="29"/>
      <c r="C60" s="84"/>
      <c r="D60" s="84"/>
      <c r="E60" s="84"/>
      <c r="F60" s="84"/>
      <c r="G60" s="84"/>
      <c r="H60" s="84"/>
      <c r="I60" s="84"/>
      <c r="J60" s="84"/>
    </row>
    <row r="61" spans="1:10" ht="12.75">
      <c r="A61" s="84"/>
      <c r="B61" s="29"/>
      <c r="C61" s="84"/>
      <c r="D61" s="84"/>
      <c r="E61" s="84"/>
      <c r="F61" s="84"/>
      <c r="G61" s="84"/>
      <c r="H61" s="84"/>
      <c r="I61" s="84"/>
      <c r="J61" s="84"/>
    </row>
    <row r="62" spans="1:10" ht="12.75">
      <c r="A62" s="84"/>
      <c r="B62" s="29"/>
      <c r="C62" s="84"/>
      <c r="D62" s="84"/>
      <c r="E62" s="84"/>
      <c r="F62" s="84"/>
      <c r="G62" s="84"/>
      <c r="H62" s="84"/>
      <c r="I62" s="84"/>
      <c r="J62" s="84"/>
    </row>
    <row r="63" spans="1:10" ht="12.75">
      <c r="A63" s="84"/>
      <c r="B63" s="29"/>
      <c r="C63" s="84"/>
      <c r="D63" s="84"/>
      <c r="E63" s="84"/>
      <c r="F63" s="84"/>
      <c r="G63" s="84"/>
      <c r="H63" s="84"/>
      <c r="I63" s="84"/>
      <c r="J63" s="84"/>
    </row>
    <row r="64" spans="1:10" ht="12.75">
      <c r="A64" s="84"/>
      <c r="B64" s="29"/>
      <c r="C64" s="84"/>
      <c r="D64" s="84"/>
      <c r="E64" s="84"/>
      <c r="F64" s="84"/>
      <c r="G64" s="84"/>
      <c r="H64" s="84"/>
      <c r="I64" s="84"/>
      <c r="J64" s="84"/>
    </row>
    <row r="65" spans="1:10" ht="12.75">
      <c r="A65" s="84"/>
      <c r="B65" s="29"/>
      <c r="C65" s="84"/>
      <c r="D65" s="84"/>
      <c r="E65" s="84"/>
      <c r="F65" s="84"/>
      <c r="G65" s="84"/>
      <c r="H65" s="84"/>
      <c r="I65" s="84"/>
      <c r="J65" s="84"/>
    </row>
    <row r="66" spans="1:10" ht="12.75">
      <c r="A66" s="84"/>
      <c r="B66" s="29"/>
      <c r="C66" s="84"/>
      <c r="D66" s="84"/>
      <c r="E66" s="84"/>
      <c r="F66" s="84"/>
      <c r="G66" s="84"/>
      <c r="H66" s="84"/>
      <c r="I66" s="84"/>
      <c r="J66" s="84"/>
    </row>
    <row r="67" spans="1:10" ht="12.75" customHeight="1">
      <c r="A67" s="84"/>
      <c r="B67" s="29"/>
      <c r="C67" s="84"/>
      <c r="D67" s="84"/>
      <c r="E67" s="84"/>
      <c r="F67" s="84"/>
      <c r="G67" s="183" t="s">
        <v>135</v>
      </c>
      <c r="H67" s="184"/>
      <c r="I67" s="184"/>
      <c r="J67" s="184"/>
    </row>
    <row r="68" spans="1:10" ht="15.75">
      <c r="A68" s="84"/>
      <c r="B68" s="29"/>
      <c r="C68" s="84"/>
      <c r="D68" s="84"/>
      <c r="E68" s="84"/>
      <c r="F68" s="84"/>
      <c r="G68" s="81">
        <v>38352</v>
      </c>
      <c r="H68" s="82"/>
      <c r="I68" s="83"/>
      <c r="J68" s="81">
        <v>37986</v>
      </c>
    </row>
    <row r="69" spans="1:10" ht="12.75">
      <c r="A69" s="84"/>
      <c r="B69" s="29"/>
      <c r="C69" s="84"/>
      <c r="D69" s="84"/>
      <c r="E69" s="84"/>
      <c r="F69" s="84"/>
      <c r="G69" s="85" t="s">
        <v>68</v>
      </c>
      <c r="H69" s="84"/>
      <c r="I69" s="85" t="s">
        <v>68</v>
      </c>
      <c r="J69" s="85" t="s">
        <v>68</v>
      </c>
    </row>
    <row r="70" spans="1:10" ht="12.75">
      <c r="A70" s="84"/>
      <c r="B70" s="29"/>
      <c r="C70" s="84"/>
      <c r="D70" s="84"/>
      <c r="E70" s="84"/>
      <c r="F70" s="84"/>
      <c r="G70" s="84"/>
      <c r="H70" s="84"/>
      <c r="I70" s="84"/>
      <c r="J70" s="84"/>
    </row>
    <row r="71" spans="1:10" ht="12.75">
      <c r="A71" s="84"/>
      <c r="B71" s="87" t="s">
        <v>92</v>
      </c>
      <c r="C71" s="88"/>
      <c r="D71" s="88"/>
      <c r="E71" s="88"/>
      <c r="F71" s="84"/>
      <c r="G71" s="94"/>
      <c r="H71" s="84"/>
      <c r="I71" s="94"/>
      <c r="J71" s="94"/>
    </row>
    <row r="72" spans="1:10" ht="12.75">
      <c r="A72" s="84"/>
      <c r="B72" s="87"/>
      <c r="C72" s="110"/>
      <c r="D72" s="84"/>
      <c r="E72" s="84"/>
      <c r="F72" s="84"/>
      <c r="G72" s="101"/>
      <c r="H72" s="84"/>
      <c r="I72" s="101"/>
      <c r="J72" s="101"/>
    </row>
    <row r="73" spans="1:10" ht="12.75">
      <c r="A73" s="84"/>
      <c r="B73" s="111" t="s">
        <v>93</v>
      </c>
      <c r="C73" s="110"/>
      <c r="D73" s="84"/>
      <c r="E73" s="84"/>
      <c r="F73" s="84"/>
      <c r="G73" s="112">
        <f>+'[2]CF Sum'!$F$78/1000</f>
        <v>270825</v>
      </c>
      <c r="H73" s="84"/>
      <c r="I73" s="112"/>
      <c r="J73" s="112">
        <v>2600</v>
      </c>
    </row>
    <row r="74" spans="1:10" ht="12.75">
      <c r="A74" s="84"/>
      <c r="B74" s="111" t="s">
        <v>94</v>
      </c>
      <c r="C74" s="110"/>
      <c r="D74" s="84"/>
      <c r="E74" s="84"/>
      <c r="F74" s="84"/>
      <c r="G74" s="113">
        <f>+'[2]CF Sum'!$F$80/1000-5052</f>
        <v>-129696.804</v>
      </c>
      <c r="H74" s="84"/>
      <c r="I74" s="113"/>
      <c r="J74" s="113">
        <v>-120646</v>
      </c>
    </row>
    <row r="75" spans="1:10" ht="12.75">
      <c r="A75" s="84"/>
      <c r="B75" s="111" t="s">
        <v>95</v>
      </c>
      <c r="C75" s="110"/>
      <c r="D75" s="84"/>
      <c r="E75" s="84"/>
      <c r="F75" s="84"/>
      <c r="G75" s="114">
        <f>+'[2]CF Sum'!$F$81/1000</f>
        <v>73032.922</v>
      </c>
      <c r="H75" s="84"/>
      <c r="I75" s="114"/>
      <c r="J75" s="114">
        <v>-7042</v>
      </c>
    </row>
    <row r="76" spans="1:10" ht="12.75">
      <c r="A76" s="84"/>
      <c r="B76" s="111" t="s">
        <v>96</v>
      </c>
      <c r="C76" s="110"/>
      <c r="D76" s="84"/>
      <c r="E76" s="84"/>
      <c r="F76" s="84"/>
      <c r="G76" s="115">
        <f>+'[2]CF Sum'!$F$82/1000</f>
        <v>-185.041</v>
      </c>
      <c r="H76" s="84"/>
      <c r="I76" s="115"/>
      <c r="J76" s="115">
        <v>-221</v>
      </c>
    </row>
    <row r="77" spans="1:10" ht="12.75">
      <c r="A77" s="29"/>
      <c r="B77" s="111"/>
      <c r="C77" s="84"/>
      <c r="D77" s="84"/>
      <c r="E77" s="84"/>
      <c r="F77" s="84"/>
      <c r="G77" s="116"/>
      <c r="H77" s="102"/>
      <c r="I77" s="116"/>
      <c r="J77" s="116"/>
    </row>
    <row r="78" spans="1:10" ht="12.75">
      <c r="A78" s="84"/>
      <c r="B78" s="29" t="s">
        <v>97</v>
      </c>
      <c r="C78" s="84"/>
      <c r="D78" s="84"/>
      <c r="E78" s="84"/>
      <c r="F78" s="84"/>
      <c r="G78" s="117">
        <f>SUM(G73:G76)</f>
        <v>213976.07700000002</v>
      </c>
      <c r="H78" s="118"/>
      <c r="I78" s="117">
        <f>SUM(I73:I76)</f>
        <v>0</v>
      </c>
      <c r="J78" s="117">
        <f>SUM(J73:J76)</f>
        <v>-125309</v>
      </c>
    </row>
    <row r="79" spans="1:10" ht="12.75">
      <c r="A79" s="84"/>
      <c r="B79" s="29"/>
      <c r="C79" s="84"/>
      <c r="D79" s="84"/>
      <c r="E79" s="84"/>
      <c r="F79" s="84"/>
      <c r="G79" s="90"/>
      <c r="H79" s="119"/>
      <c r="I79" s="90"/>
      <c r="J79" s="90"/>
    </row>
    <row r="80" spans="1:10" ht="12.75">
      <c r="A80" s="84"/>
      <c r="B80" s="87" t="s">
        <v>147</v>
      </c>
      <c r="C80" s="84"/>
      <c r="D80" s="84"/>
      <c r="E80" s="84"/>
      <c r="F80" s="84"/>
      <c r="G80" s="91">
        <f>G78+G54+G42</f>
        <v>-8630.695999999996</v>
      </c>
      <c r="H80" s="91"/>
      <c r="I80" s="91">
        <f>I78+I54+I42</f>
        <v>0</v>
      </c>
      <c r="J80" s="91">
        <f>J78+J54+J42</f>
        <v>-2130</v>
      </c>
    </row>
    <row r="81" spans="1:10" ht="12.75">
      <c r="A81" s="84"/>
      <c r="B81" s="29"/>
      <c r="C81" s="29"/>
      <c r="D81" s="29"/>
      <c r="E81" s="29"/>
      <c r="F81" s="29"/>
      <c r="G81" s="84"/>
      <c r="H81" s="84"/>
      <c r="I81" s="84"/>
      <c r="J81" s="84"/>
    </row>
    <row r="82" spans="1:10" ht="12.75">
      <c r="A82" s="84"/>
      <c r="B82" s="87" t="s">
        <v>98</v>
      </c>
      <c r="C82" s="84"/>
      <c r="D82" s="84"/>
      <c r="E82" s="84"/>
      <c r="F82" s="84"/>
      <c r="G82" s="93">
        <f>+'[2]CF Sum'!$F$91/1000</f>
        <v>10279.608</v>
      </c>
      <c r="H82" s="84"/>
      <c r="I82" s="93"/>
      <c r="J82" s="120">
        <v>12410</v>
      </c>
    </row>
    <row r="83" spans="1:10" ht="12.75">
      <c r="A83" s="84"/>
      <c r="B83" s="29"/>
      <c r="C83" s="84"/>
      <c r="D83" s="84"/>
      <c r="E83" s="84"/>
      <c r="F83" s="84"/>
      <c r="G83" s="84"/>
      <c r="H83" s="84"/>
      <c r="I83" s="84"/>
      <c r="J83" s="84"/>
    </row>
    <row r="84" spans="1:10" ht="13.5" thickBot="1">
      <c r="A84" s="84"/>
      <c r="B84" s="87" t="s">
        <v>99</v>
      </c>
      <c r="C84" s="84"/>
      <c r="D84" s="84"/>
      <c r="E84" s="84"/>
      <c r="F84" s="84"/>
      <c r="G84" s="121">
        <f>G82+G80</f>
        <v>1648.912000000004</v>
      </c>
      <c r="H84" s="94"/>
      <c r="I84" s="121">
        <f>I82+I80</f>
        <v>0</v>
      </c>
      <c r="J84" s="121">
        <f>J82+J80</f>
        <v>10280</v>
      </c>
    </row>
    <row r="85" spans="1:10" ht="13.5" thickTop="1">
      <c r="A85" s="122"/>
      <c r="B85" s="123"/>
      <c r="C85" s="122"/>
      <c r="D85" s="122"/>
      <c r="E85" s="122"/>
      <c r="F85" s="122"/>
      <c r="G85" s="124"/>
      <c r="H85" s="122"/>
      <c r="I85" s="124"/>
      <c r="J85" s="124"/>
    </row>
    <row r="86" spans="1:10" ht="12.75">
      <c r="A86" s="122"/>
      <c r="B86" s="92" t="s">
        <v>100</v>
      </c>
      <c r="C86" s="84"/>
      <c r="D86" s="84"/>
      <c r="E86" s="84"/>
      <c r="F86" s="84"/>
      <c r="G86" s="92"/>
      <c r="H86" s="122"/>
      <c r="I86" s="125"/>
      <c r="J86" s="92"/>
    </row>
    <row r="87" spans="1:10" ht="12.75">
      <c r="A87" s="122"/>
      <c r="B87" s="92"/>
      <c r="C87" s="92"/>
      <c r="D87" s="126"/>
      <c r="E87" s="78"/>
      <c r="F87" s="92"/>
      <c r="G87" s="127"/>
      <c r="H87" s="122"/>
      <c r="I87" s="125"/>
      <c r="J87" s="127"/>
    </row>
    <row r="88" spans="1:10" ht="12.75">
      <c r="A88" s="122"/>
      <c r="B88" s="92"/>
      <c r="C88" s="92"/>
      <c r="D88" s="128"/>
      <c r="E88" s="92"/>
      <c r="F88" s="92"/>
      <c r="G88" s="78" t="s">
        <v>17</v>
      </c>
      <c r="H88" s="122"/>
      <c r="I88" s="125"/>
      <c r="J88" s="78" t="s">
        <v>17</v>
      </c>
    </row>
    <row r="89" spans="1:10" ht="12.75">
      <c r="A89" s="122"/>
      <c r="B89" s="92" t="s">
        <v>101</v>
      </c>
      <c r="C89" s="92"/>
      <c r="D89" s="129"/>
      <c r="E89" s="130"/>
      <c r="F89" s="92"/>
      <c r="G89" s="130">
        <f>+'[2]CF Sum'!$F$102/1000</f>
        <v>37317.666</v>
      </c>
      <c r="H89" s="122"/>
      <c r="I89" s="125"/>
      <c r="J89" s="130">
        <v>102680</v>
      </c>
    </row>
    <row r="90" spans="1:10" ht="12.75">
      <c r="A90" s="122"/>
      <c r="B90" s="92" t="s">
        <v>102</v>
      </c>
      <c r="C90" s="92"/>
      <c r="D90" s="129"/>
      <c r="E90" s="130"/>
      <c r="F90" s="92"/>
      <c r="G90" s="130">
        <f>+'[2]CF Sum'!$F$103/1000</f>
        <v>376.112</v>
      </c>
      <c r="H90" s="122"/>
      <c r="I90" s="131"/>
      <c r="J90" s="129">
        <v>17178</v>
      </c>
    </row>
    <row r="91" spans="1:10" ht="12.75">
      <c r="A91" s="122"/>
      <c r="B91" s="92" t="s">
        <v>103</v>
      </c>
      <c r="C91" s="92"/>
      <c r="D91" s="129"/>
      <c r="E91" s="130"/>
      <c r="F91" s="92"/>
      <c r="G91" s="132">
        <f>+'[2]CF Sum'!$F$104/1000</f>
        <v>0</v>
      </c>
      <c r="H91" s="122"/>
      <c r="I91" s="122"/>
      <c r="J91" s="129">
        <v>-500</v>
      </c>
    </row>
    <row r="92" spans="1:10" ht="12.75">
      <c r="A92" s="122"/>
      <c r="B92" s="92"/>
      <c r="C92" s="92"/>
      <c r="D92" s="129"/>
      <c r="E92" s="130"/>
      <c r="F92" s="92"/>
      <c r="G92" s="129">
        <f>SUM(G89:G91)</f>
        <v>37693.778</v>
      </c>
      <c r="H92" s="122"/>
      <c r="I92" s="122"/>
      <c r="J92" s="133">
        <f>SUM(J89:J91)</f>
        <v>119358</v>
      </c>
    </row>
    <row r="93" spans="1:10" ht="12.75">
      <c r="A93" s="122"/>
      <c r="B93" s="92" t="s">
        <v>104</v>
      </c>
      <c r="C93" s="92"/>
      <c r="D93" s="129"/>
      <c r="E93" s="130"/>
      <c r="F93" s="92"/>
      <c r="G93" s="129">
        <f>+'[2]CF Sum'!$F$106/1000</f>
        <v>-36044.866</v>
      </c>
      <c r="H93" s="122"/>
      <c r="I93" s="122"/>
      <c r="J93" s="129">
        <v>-109078</v>
      </c>
    </row>
    <row r="94" spans="1:10" ht="12.75">
      <c r="A94" s="122"/>
      <c r="B94" s="92"/>
      <c r="C94" s="92"/>
      <c r="D94" s="134"/>
      <c r="E94" s="92"/>
      <c r="F94" s="92"/>
      <c r="G94" s="135"/>
      <c r="H94" s="122"/>
      <c r="I94" s="122"/>
      <c r="J94" s="135"/>
    </row>
    <row r="95" spans="1:10" ht="13.5" thickBot="1">
      <c r="A95" s="122"/>
      <c r="B95" s="87" t="s">
        <v>99</v>
      </c>
      <c r="C95" s="92"/>
      <c r="D95" s="136"/>
      <c r="E95" s="92"/>
      <c r="F95" s="92"/>
      <c r="G95" s="137">
        <f>G92+G93</f>
        <v>1648.9119999999966</v>
      </c>
      <c r="H95" s="122"/>
      <c r="I95" s="122"/>
      <c r="J95" s="137">
        <f>J92+J93</f>
        <v>10280</v>
      </c>
    </row>
    <row r="96" spans="1:10" ht="12.75">
      <c r="A96" s="122"/>
      <c r="B96" s="29"/>
      <c r="C96" s="84"/>
      <c r="D96" s="84"/>
      <c r="E96" s="84"/>
      <c r="F96" s="84"/>
      <c r="G96" s="138"/>
      <c r="H96" s="122"/>
      <c r="I96" s="125"/>
      <c r="J96" s="122"/>
    </row>
    <row r="97" spans="1:10" ht="12.75">
      <c r="A97" s="139"/>
      <c r="B97" s="140"/>
      <c r="C97" s="140"/>
      <c r="D97" s="139"/>
      <c r="E97" s="139"/>
      <c r="F97" s="139"/>
      <c r="G97" s="139"/>
      <c r="H97" s="139"/>
      <c r="I97" s="139"/>
      <c r="J97" s="139"/>
    </row>
    <row r="98" spans="1:10" ht="12.75">
      <c r="A98" s="139"/>
      <c r="B98" s="139"/>
      <c r="C98" s="139"/>
      <c r="D98" s="139"/>
      <c r="E98" s="139"/>
      <c r="F98" s="139"/>
      <c r="G98" s="165">
        <f>+G84-G95</f>
        <v>7.275957614183426E-12</v>
      </c>
      <c r="H98" s="139"/>
      <c r="I98" s="139"/>
      <c r="J98" s="165">
        <f>+J84-J95</f>
        <v>0</v>
      </c>
    </row>
    <row r="116" ht="12.75">
      <c r="B116" s="29" t="s">
        <v>129</v>
      </c>
    </row>
    <row r="117" ht="12.75">
      <c r="B117" s="29" t="s">
        <v>130</v>
      </c>
    </row>
    <row r="118" ht="12.75">
      <c r="B118" s="29" t="s">
        <v>131</v>
      </c>
    </row>
    <row r="119" ht="12.75">
      <c r="J119">
        <v>6</v>
      </c>
    </row>
  </sheetData>
  <mergeCells count="4">
    <mergeCell ref="B2:G2"/>
    <mergeCell ref="B3:G3"/>
    <mergeCell ref="G9:J9"/>
    <mergeCell ref="G67:J67"/>
  </mergeCells>
  <printOptions/>
  <pageMargins left="0.75" right="0.75" top="1" bottom="1" header="0.5" footer="0.5"/>
  <pageSetup fitToHeight="2" horizontalDpi="600" verticalDpi="600" orientation="portrait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kee_hock_kee</dc:creator>
  <cp:keywords/>
  <dc:description/>
  <cp:lastModifiedBy>R3048</cp:lastModifiedBy>
  <cp:lastPrinted>2005-02-26T02:38:03Z</cp:lastPrinted>
  <dcterms:created xsi:type="dcterms:W3CDTF">2004-11-23T07:40:46Z</dcterms:created>
  <dcterms:modified xsi:type="dcterms:W3CDTF">2005-02-28T08:16:41Z</dcterms:modified>
  <cp:category/>
  <cp:version/>
  <cp:contentType/>
  <cp:contentStatus/>
</cp:coreProperties>
</file>